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HP\Documents\"/>
    </mc:Choice>
  </mc:AlternateContent>
  <xr:revisionPtr revIDLastSave="0" documentId="13_ncr:1_{203B2D42-5A71-4C08-95A4-DC3CF83D1878}" xr6:coauthVersionLast="47" xr6:coauthVersionMax="47" xr10:uidLastSave="{00000000-0000-0000-0000-000000000000}"/>
  <bookViews>
    <workbookView xWindow="-120" yWindow="-120" windowWidth="20730" windowHeight="11160" firstSheet="12" activeTab="15" xr2:uid="{00000000-000D-0000-FFFF-FFFF00000000}"/>
  </bookViews>
  <sheets>
    <sheet name="Tinggi 21 HSS" sheetId="22" r:id="rId1"/>
    <sheet name="Tinggi 28 HSS" sheetId="44" r:id="rId2"/>
    <sheet name="Tinggi 35 HSS" sheetId="24" r:id="rId3"/>
    <sheet name="Tinggi 42 HST" sheetId="25" r:id="rId4"/>
    <sheet name="Tinggi 49 HST" sheetId="30" r:id="rId5"/>
    <sheet name="Daun 21 HSS" sheetId="9" r:id="rId6"/>
    <sheet name="Daun 28 HST" sheetId="45" r:id="rId7"/>
    <sheet name="Daun 35 HST" sheetId="26" r:id="rId8"/>
    <sheet name="Daun 42 HST" sheetId="27" r:id="rId9"/>
    <sheet name="Daun 49 HST" sheetId="28" r:id="rId10"/>
    <sheet name="Panjang Tajuk 21 HSS" sheetId="34" r:id="rId11"/>
    <sheet name="Panjang Tajuk 28 HSS" sheetId="32" r:id="rId12"/>
    <sheet name="Panjang Tajuk 35 HSS" sheetId="35" r:id="rId13"/>
    <sheet name="Panjang Tajuk 42 HSS" sheetId="41" r:id="rId14"/>
    <sheet name="Panjang Tajuk 49 " sheetId="37" r:id="rId15"/>
    <sheet name="Berat Basah" sheetId="42" r:id="rId16"/>
    <sheet name="Berat Kering" sheetId="36" r:id="rId17"/>
    <sheet name="Volume Akar" sheetId="43" r:id="rId18"/>
    <sheet name="Berat Ekonomis" sheetId="46" r:id="rId1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46" l="1"/>
  <c r="J11" i="46"/>
  <c r="K11" i="46"/>
  <c r="L11" i="46"/>
  <c r="N9" i="46"/>
  <c r="N8" i="46"/>
  <c r="N9" i="43"/>
  <c r="N8" i="43"/>
  <c r="L11" i="36"/>
  <c r="N9" i="36"/>
  <c r="N8" i="36"/>
  <c r="N9" i="42"/>
  <c r="L11" i="42"/>
  <c r="N8" i="42"/>
  <c r="K11" i="37"/>
  <c r="N9" i="37"/>
  <c r="N8" i="37"/>
  <c r="J11" i="41"/>
  <c r="N9" i="41"/>
  <c r="N8" i="41"/>
  <c r="J11" i="35"/>
  <c r="L11" i="35"/>
  <c r="N9" i="35"/>
  <c r="N8" i="35"/>
  <c r="L11" i="32"/>
  <c r="N9" i="32"/>
  <c r="N8" i="32"/>
  <c r="L11" i="34"/>
  <c r="N9" i="34"/>
  <c r="N8" i="34"/>
  <c r="N9" i="28"/>
  <c r="N8" i="28"/>
  <c r="N9" i="27"/>
  <c r="N8" i="27"/>
  <c r="N9" i="26"/>
  <c r="N8" i="26"/>
  <c r="N9" i="45"/>
  <c r="N8" i="45"/>
  <c r="L11" i="9"/>
  <c r="N9" i="9"/>
  <c r="N8" i="9"/>
  <c r="L11" i="30"/>
  <c r="N9" i="30"/>
  <c r="N8" i="30"/>
  <c r="L11" i="25"/>
  <c r="J11" i="25"/>
  <c r="N9" i="25"/>
  <c r="N8" i="25"/>
  <c r="L11" i="24"/>
  <c r="I11" i="24"/>
  <c r="N9" i="24"/>
  <c r="N8" i="24"/>
  <c r="K11" i="44"/>
  <c r="I11" i="44"/>
  <c r="N9" i="44"/>
  <c r="N8" i="44"/>
  <c r="L11" i="26"/>
  <c r="I11" i="26"/>
  <c r="S19" i="45"/>
  <c r="S18" i="45"/>
  <c r="Q14" i="45"/>
  <c r="R6" i="43"/>
  <c r="S5" i="42" l="1"/>
  <c r="R5" i="42"/>
  <c r="Z23" i="22"/>
  <c r="Z11" i="22"/>
  <c r="S19" i="35"/>
  <c r="S18" i="35"/>
  <c r="Q14" i="35"/>
  <c r="S19" i="32"/>
  <c r="S18" i="32"/>
  <c r="Q14" i="32"/>
  <c r="Z11" i="34"/>
  <c r="Z22" i="34"/>
  <c r="Z23" i="34" s="1"/>
  <c r="Z19" i="34"/>
  <c r="AB18" i="34"/>
  <c r="Z18" i="34"/>
  <c r="AB17" i="34"/>
  <c r="Z17" i="34"/>
  <c r="AB16" i="34"/>
  <c r="Z16" i="34"/>
  <c r="AB15" i="34"/>
  <c r="Z10" i="34"/>
  <c r="Z7" i="34"/>
  <c r="AJ7" i="34" s="1"/>
  <c r="AS6" i="34"/>
  <c r="AP6" i="34"/>
  <c r="AM6" i="34"/>
  <c r="AJ6" i="34"/>
  <c r="AV5" i="34"/>
  <c r="AS5" i="34"/>
  <c r="AP5" i="34"/>
  <c r="AM5" i="34"/>
  <c r="Z5" i="34"/>
  <c r="Z23" i="25"/>
  <c r="Z11" i="25"/>
  <c r="S19" i="9"/>
  <c r="S18" i="9"/>
  <c r="S19" i="34"/>
  <c r="S18" i="34"/>
  <c r="Q14" i="34"/>
  <c r="T8" i="34"/>
  <c r="T7" i="34"/>
  <c r="T6" i="34"/>
  <c r="T5" i="34"/>
  <c r="T4" i="34"/>
  <c r="S9" i="34"/>
  <c r="S8" i="34"/>
  <c r="S7" i="34"/>
  <c r="S6" i="34"/>
  <c r="S5" i="34"/>
  <c r="S4" i="34"/>
  <c r="R9" i="34"/>
  <c r="R10" i="34"/>
  <c r="R8" i="34"/>
  <c r="R7" i="34"/>
  <c r="R6" i="34"/>
  <c r="R5" i="34"/>
  <c r="R4" i="34"/>
  <c r="J11" i="34"/>
  <c r="K11" i="34"/>
  <c r="I11" i="34"/>
  <c r="J10" i="34"/>
  <c r="K10" i="34"/>
  <c r="L10" i="34"/>
  <c r="I10" i="34"/>
  <c r="M9" i="34"/>
  <c r="M8" i="34"/>
  <c r="Q14" i="9"/>
  <c r="AM5" i="25"/>
  <c r="J10" i="46"/>
  <c r="K10" i="46"/>
  <c r="L10" i="46"/>
  <c r="I10" i="46"/>
  <c r="M9" i="46"/>
  <c r="M8" i="46"/>
  <c r="T8" i="22"/>
  <c r="T7" i="22"/>
  <c r="T6" i="22"/>
  <c r="T5" i="22"/>
  <c r="T4" i="22"/>
  <c r="S9" i="22"/>
  <c r="S8" i="22"/>
  <c r="S7" i="22"/>
  <c r="S6" i="22"/>
  <c r="S5" i="22"/>
  <c r="S4" i="22"/>
  <c r="R9" i="22"/>
  <c r="R10" i="22"/>
  <c r="R8" i="22"/>
  <c r="R7" i="22"/>
  <c r="R6" i="22"/>
  <c r="R5" i="22"/>
  <c r="R4" i="22"/>
  <c r="J11" i="22"/>
  <c r="K11" i="22"/>
  <c r="L11" i="22"/>
  <c r="I11" i="22"/>
  <c r="N9" i="22"/>
  <c r="N8" i="22"/>
  <c r="J10" i="22"/>
  <c r="K10" i="22"/>
  <c r="L10" i="22"/>
  <c r="I10" i="22"/>
  <c r="M9" i="22"/>
  <c r="M8" i="22"/>
  <c r="T6" i="9"/>
  <c r="M10" i="24"/>
  <c r="R9" i="44"/>
  <c r="R5" i="44"/>
  <c r="R4" i="44"/>
  <c r="I4" i="22"/>
  <c r="Z18" i="30"/>
  <c r="AB17" i="30"/>
  <c r="Z17" i="30"/>
  <c r="AB16" i="30"/>
  <c r="Z16" i="30"/>
  <c r="AB15" i="30"/>
  <c r="AP6" i="30"/>
  <c r="AM6" i="30"/>
  <c r="AJ6" i="30"/>
  <c r="AS6" i="30"/>
  <c r="AS5" i="30"/>
  <c r="AP5" i="30"/>
  <c r="AM5" i="30"/>
  <c r="Z18" i="22"/>
  <c r="AB17" i="22"/>
  <c r="Z17" i="22"/>
  <c r="AB16" i="22"/>
  <c r="Z16" i="22"/>
  <c r="AB15" i="22"/>
  <c r="AP6" i="22"/>
  <c r="AM6" i="22"/>
  <c r="AJ6" i="22"/>
  <c r="AB18" i="22"/>
  <c r="AS5" i="22"/>
  <c r="AP5" i="22"/>
  <c r="AM5" i="22"/>
  <c r="D10" i="46"/>
  <c r="D9" i="46"/>
  <c r="D8" i="46"/>
  <c r="D7" i="46"/>
  <c r="D6" i="46"/>
  <c r="D5" i="46"/>
  <c r="D4" i="46"/>
  <c r="D3" i="46"/>
  <c r="C10" i="46"/>
  <c r="C9" i="46"/>
  <c r="C8" i="46"/>
  <c r="C7" i="46"/>
  <c r="C6" i="46"/>
  <c r="C5" i="46"/>
  <c r="B10" i="46"/>
  <c r="C4" i="46"/>
  <c r="C3" i="46"/>
  <c r="B9" i="46"/>
  <c r="B8" i="46"/>
  <c r="B7" i="46"/>
  <c r="B6" i="46"/>
  <c r="B5" i="46"/>
  <c r="B4" i="46"/>
  <c r="B3" i="46"/>
  <c r="D25" i="46"/>
  <c r="C25" i="46"/>
  <c r="B25" i="46"/>
  <c r="F24" i="46"/>
  <c r="E24" i="46"/>
  <c r="E23" i="46"/>
  <c r="F23" i="46" s="1"/>
  <c r="E22" i="46"/>
  <c r="F22" i="46" s="1"/>
  <c r="E21" i="46"/>
  <c r="F21" i="46" s="1"/>
  <c r="E20" i="46"/>
  <c r="F20" i="46" s="1"/>
  <c r="E19" i="46"/>
  <c r="F19" i="46" s="1"/>
  <c r="E18" i="46"/>
  <c r="F18" i="46" s="1"/>
  <c r="E17" i="46"/>
  <c r="E25" i="46" s="1"/>
  <c r="Z15" i="34" l="1"/>
  <c r="AJ5" i="34"/>
  <c r="AB18" i="30"/>
  <c r="AS6" i="22"/>
  <c r="F17" i="46"/>
  <c r="Z18" i="35"/>
  <c r="AB17" i="35"/>
  <c r="Z17" i="35"/>
  <c r="AB16" i="35"/>
  <c r="Z16" i="35"/>
  <c r="AB15" i="35"/>
  <c r="AP6" i="35"/>
  <c r="AM6" i="35"/>
  <c r="AJ6" i="35"/>
  <c r="AB18" i="35"/>
  <c r="AS5" i="35"/>
  <c r="AP5" i="35"/>
  <c r="AM5" i="35"/>
  <c r="Z18" i="45"/>
  <c r="AB17" i="45"/>
  <c r="Z17" i="45"/>
  <c r="AB16" i="45"/>
  <c r="Z16" i="45"/>
  <c r="AB15" i="45"/>
  <c r="AP6" i="45"/>
  <c r="AM6" i="45"/>
  <c r="AJ6" i="45"/>
  <c r="AB18" i="45"/>
  <c r="AS5" i="45"/>
  <c r="AP5" i="45"/>
  <c r="AM5" i="45"/>
  <c r="Z18" i="25"/>
  <c r="AB17" i="25"/>
  <c r="Z17" i="25"/>
  <c r="AB16" i="25"/>
  <c r="Z16" i="25"/>
  <c r="AB15" i="25"/>
  <c r="AP6" i="25"/>
  <c r="AM6" i="25"/>
  <c r="AJ6" i="25"/>
  <c r="AB18" i="25"/>
  <c r="AS5" i="25"/>
  <c r="AP5" i="25"/>
  <c r="AS6" i="35" l="1"/>
  <c r="AS6" i="45"/>
  <c r="AS6" i="25"/>
  <c r="D39" i="46" l="1"/>
  <c r="C39" i="46"/>
  <c r="B39" i="46"/>
  <c r="F38" i="46"/>
  <c r="E38" i="46"/>
  <c r="E37" i="46"/>
  <c r="F37" i="46" s="1"/>
  <c r="E36" i="46"/>
  <c r="F36" i="46" s="1"/>
  <c r="E35" i="46"/>
  <c r="F35" i="46" s="1"/>
  <c r="E34" i="46"/>
  <c r="F34" i="46" s="1"/>
  <c r="E33" i="46"/>
  <c r="F33" i="46" s="1"/>
  <c r="E32" i="46"/>
  <c r="F32" i="46" s="1"/>
  <c r="E31" i="46"/>
  <c r="D11" i="46"/>
  <c r="C11" i="46"/>
  <c r="B11" i="46"/>
  <c r="Q10" i="46"/>
  <c r="F10" i="46"/>
  <c r="E10" i="46"/>
  <c r="E9" i="46"/>
  <c r="F9" i="46" s="1"/>
  <c r="E8" i="46"/>
  <c r="F8" i="46" s="1"/>
  <c r="Q7" i="46"/>
  <c r="E7" i="46"/>
  <c r="F7" i="46" s="1"/>
  <c r="Q6" i="46"/>
  <c r="E6" i="46"/>
  <c r="Q5" i="46"/>
  <c r="E5" i="46"/>
  <c r="Q4" i="46"/>
  <c r="E4" i="46"/>
  <c r="F4" i="46" s="1"/>
  <c r="E3" i="46"/>
  <c r="D11" i="43"/>
  <c r="C11" i="43"/>
  <c r="B11" i="43"/>
  <c r="Q10" i="43"/>
  <c r="F10" i="43"/>
  <c r="E10" i="43"/>
  <c r="L9" i="43"/>
  <c r="E9" i="43"/>
  <c r="F9" i="43" s="1"/>
  <c r="E8" i="43"/>
  <c r="F8" i="43" s="1"/>
  <c r="Q7" i="43"/>
  <c r="E7" i="43"/>
  <c r="F7" i="43" s="1"/>
  <c r="Q6" i="43"/>
  <c r="E6" i="43"/>
  <c r="Q5" i="43"/>
  <c r="E5" i="43"/>
  <c r="Q4" i="43"/>
  <c r="E4" i="43"/>
  <c r="I9" i="43" s="1"/>
  <c r="E3" i="43"/>
  <c r="D11" i="36"/>
  <c r="C11" i="36"/>
  <c r="B11" i="36"/>
  <c r="Q10" i="36"/>
  <c r="F10" i="36"/>
  <c r="E10" i="36"/>
  <c r="E9" i="36"/>
  <c r="F9" i="36" s="1"/>
  <c r="E8" i="36"/>
  <c r="F8" i="36" s="1"/>
  <c r="Q7" i="36"/>
  <c r="E7" i="36"/>
  <c r="F7" i="36" s="1"/>
  <c r="Q6" i="36"/>
  <c r="E6" i="36"/>
  <c r="Q5" i="36"/>
  <c r="E5" i="36"/>
  <c r="Q4" i="36"/>
  <c r="E4" i="36"/>
  <c r="E3" i="36"/>
  <c r="D11" i="42"/>
  <c r="C11" i="42"/>
  <c r="B11" i="42"/>
  <c r="Q10" i="42"/>
  <c r="F10" i="42"/>
  <c r="E10" i="42"/>
  <c r="L9" i="42" s="1"/>
  <c r="E9" i="42"/>
  <c r="F9" i="42" s="1"/>
  <c r="E8" i="42"/>
  <c r="Q7" i="42"/>
  <c r="E7" i="42"/>
  <c r="Q6" i="42"/>
  <c r="Q8" i="42" s="1"/>
  <c r="E6" i="42"/>
  <c r="F6" i="42" s="1"/>
  <c r="Q5" i="42"/>
  <c r="E5" i="42"/>
  <c r="F5" i="42" s="1"/>
  <c r="Q4" i="42"/>
  <c r="E4" i="42"/>
  <c r="E3" i="42"/>
  <c r="I8" i="42" s="1"/>
  <c r="D11" i="37"/>
  <c r="C11" i="37"/>
  <c r="B11" i="37"/>
  <c r="Q10" i="37"/>
  <c r="F10" i="37"/>
  <c r="E10" i="37"/>
  <c r="E9" i="37"/>
  <c r="F9" i="37" s="1"/>
  <c r="E8" i="37"/>
  <c r="F8" i="37" s="1"/>
  <c r="Q7" i="37"/>
  <c r="E7" i="37"/>
  <c r="Q6" i="37"/>
  <c r="E6" i="37"/>
  <c r="Q5" i="37"/>
  <c r="E5" i="37"/>
  <c r="Q4" i="37"/>
  <c r="E4" i="37"/>
  <c r="F4" i="37" s="1"/>
  <c r="E3" i="37"/>
  <c r="F3" i="37" s="1"/>
  <c r="D11" i="41"/>
  <c r="C11" i="41"/>
  <c r="B11" i="41"/>
  <c r="Q10" i="41"/>
  <c r="F10" i="41"/>
  <c r="E10" i="41"/>
  <c r="E9" i="41"/>
  <c r="F9" i="41" s="1"/>
  <c r="E8" i="41"/>
  <c r="F8" i="41" s="1"/>
  <c r="Q7" i="41"/>
  <c r="E7" i="41"/>
  <c r="F7" i="41" s="1"/>
  <c r="Q6" i="41"/>
  <c r="E6" i="41"/>
  <c r="Q5" i="41"/>
  <c r="E5" i="41"/>
  <c r="Q4" i="41"/>
  <c r="E4" i="41"/>
  <c r="F4" i="41" s="1"/>
  <c r="E3" i="41"/>
  <c r="D11" i="35"/>
  <c r="C11" i="35"/>
  <c r="B11" i="35"/>
  <c r="Q10" i="35"/>
  <c r="F10" i="35"/>
  <c r="E10" i="35"/>
  <c r="L9" i="35" s="1"/>
  <c r="E9" i="35"/>
  <c r="F9" i="35" s="1"/>
  <c r="E8" i="35"/>
  <c r="F8" i="35" s="1"/>
  <c r="Q7" i="35"/>
  <c r="E7" i="35"/>
  <c r="F7" i="35" s="1"/>
  <c r="Q6" i="35"/>
  <c r="E6" i="35"/>
  <c r="Q5" i="35"/>
  <c r="E5" i="35"/>
  <c r="Q4" i="35"/>
  <c r="E4" i="35"/>
  <c r="E3" i="35"/>
  <c r="D11" i="32"/>
  <c r="C11" i="32"/>
  <c r="B11" i="32"/>
  <c r="Q10" i="32"/>
  <c r="F10" i="32"/>
  <c r="E10" i="32"/>
  <c r="E9" i="32"/>
  <c r="F9" i="32" s="1"/>
  <c r="E8" i="32"/>
  <c r="F8" i="32" s="1"/>
  <c r="Q7" i="32"/>
  <c r="E7" i="32"/>
  <c r="Q6" i="32"/>
  <c r="E6" i="32"/>
  <c r="Q5" i="32"/>
  <c r="E5" i="32"/>
  <c r="Q4" i="32"/>
  <c r="E4" i="32"/>
  <c r="E3" i="32"/>
  <c r="D11" i="28"/>
  <c r="C11" i="28"/>
  <c r="B11" i="28"/>
  <c r="Q10" i="28"/>
  <c r="F10" i="28"/>
  <c r="E10" i="28"/>
  <c r="L9" i="28"/>
  <c r="E9" i="28"/>
  <c r="F9" i="28" s="1"/>
  <c r="E8" i="28"/>
  <c r="F8" i="28" s="1"/>
  <c r="Q7" i="28"/>
  <c r="E7" i="28"/>
  <c r="F7" i="28" s="1"/>
  <c r="Q6" i="28"/>
  <c r="E6" i="28"/>
  <c r="Q5" i="28"/>
  <c r="E5" i="28"/>
  <c r="Q4" i="28"/>
  <c r="E4" i="28"/>
  <c r="E3" i="28"/>
  <c r="D11" i="27"/>
  <c r="C11" i="27"/>
  <c r="B11" i="27"/>
  <c r="Q10" i="27"/>
  <c r="F10" i="27"/>
  <c r="E10" i="27"/>
  <c r="L9" i="27" s="1"/>
  <c r="E9" i="27"/>
  <c r="E8" i="27"/>
  <c r="Q7" i="27"/>
  <c r="E7" i="27"/>
  <c r="F7" i="27" s="1"/>
  <c r="Q6" i="27"/>
  <c r="E6" i="27"/>
  <c r="Q5" i="27"/>
  <c r="E5" i="27"/>
  <c r="Q4" i="27"/>
  <c r="E4" i="27"/>
  <c r="E3" i="27"/>
  <c r="D11" i="26"/>
  <c r="C11" i="26"/>
  <c r="B11" i="26"/>
  <c r="Q10" i="26"/>
  <c r="F10" i="26"/>
  <c r="E10" i="26"/>
  <c r="L9" i="26" s="1"/>
  <c r="E9" i="26"/>
  <c r="F9" i="26" s="1"/>
  <c r="E8" i="26"/>
  <c r="F8" i="26" s="1"/>
  <c r="Q7" i="26"/>
  <c r="E7" i="26"/>
  <c r="F7" i="26" s="1"/>
  <c r="Q6" i="26"/>
  <c r="E6" i="26"/>
  <c r="Q5" i="26"/>
  <c r="E5" i="26"/>
  <c r="Q4" i="26"/>
  <c r="E4" i="26"/>
  <c r="F4" i="26" s="1"/>
  <c r="E3" i="26"/>
  <c r="D11" i="30"/>
  <c r="C11" i="30"/>
  <c r="B11" i="30"/>
  <c r="Q10" i="30"/>
  <c r="F10" i="30"/>
  <c r="E10" i="30"/>
  <c r="L9" i="30" s="1"/>
  <c r="E9" i="30"/>
  <c r="F9" i="30" s="1"/>
  <c r="E8" i="30"/>
  <c r="F8" i="30" s="1"/>
  <c r="Q7" i="30"/>
  <c r="E7" i="30"/>
  <c r="Q6" i="30"/>
  <c r="E6" i="30"/>
  <c r="Q5" i="30"/>
  <c r="E5" i="30"/>
  <c r="Q4" i="30"/>
  <c r="E4" i="30"/>
  <c r="E3" i="30"/>
  <c r="D11" i="25"/>
  <c r="C11" i="25"/>
  <c r="B11" i="25"/>
  <c r="Q10" i="25"/>
  <c r="F10" i="25"/>
  <c r="E10" i="25"/>
  <c r="L9" i="25" s="1"/>
  <c r="E9" i="25"/>
  <c r="F9" i="25" s="1"/>
  <c r="E8" i="25"/>
  <c r="F8" i="25" s="1"/>
  <c r="Q7" i="25"/>
  <c r="E7" i="25"/>
  <c r="F7" i="25" s="1"/>
  <c r="Q6" i="25"/>
  <c r="Q8" i="25" s="1"/>
  <c r="E6" i="25"/>
  <c r="Q5" i="25"/>
  <c r="E5" i="25"/>
  <c r="Q4" i="25"/>
  <c r="E4" i="25"/>
  <c r="E3" i="25"/>
  <c r="F3" i="25" s="1"/>
  <c r="D11" i="24"/>
  <c r="C11" i="24"/>
  <c r="D11" i="34"/>
  <c r="C11" i="34"/>
  <c r="B11" i="34"/>
  <c r="Q10" i="34"/>
  <c r="F10" i="34"/>
  <c r="E10" i="34"/>
  <c r="L9" i="34" s="1"/>
  <c r="E9" i="34"/>
  <c r="F9" i="34" s="1"/>
  <c r="E8" i="34"/>
  <c r="F8" i="34" s="1"/>
  <c r="Q7" i="34"/>
  <c r="E7" i="34"/>
  <c r="Q6" i="34"/>
  <c r="E6" i="34"/>
  <c r="Q5" i="34"/>
  <c r="E5" i="34"/>
  <c r="Q4" i="34"/>
  <c r="E4" i="34"/>
  <c r="E3" i="34"/>
  <c r="D11" i="45"/>
  <c r="C11" i="45"/>
  <c r="B11" i="45"/>
  <c r="Q10" i="45"/>
  <c r="F10" i="45"/>
  <c r="E10" i="45"/>
  <c r="E9" i="45"/>
  <c r="F9" i="45" s="1"/>
  <c r="E8" i="45"/>
  <c r="Q7" i="45"/>
  <c r="E7" i="45"/>
  <c r="Q6" i="45"/>
  <c r="E6" i="45"/>
  <c r="F6" i="45" s="1"/>
  <c r="Q5" i="45"/>
  <c r="E5" i="45"/>
  <c r="Q4" i="45"/>
  <c r="E4" i="45"/>
  <c r="F4" i="45" s="1"/>
  <c r="E3" i="45"/>
  <c r="F3" i="45" s="1"/>
  <c r="D11" i="9"/>
  <c r="C11" i="9"/>
  <c r="B11" i="9"/>
  <c r="Q10" i="9"/>
  <c r="F10" i="9"/>
  <c r="E10" i="9"/>
  <c r="L9" i="9" s="1"/>
  <c r="E9" i="9"/>
  <c r="E8" i="9"/>
  <c r="F8" i="9" s="1"/>
  <c r="Q7" i="9"/>
  <c r="E7" i="9"/>
  <c r="Q6" i="9"/>
  <c r="E6" i="9"/>
  <c r="Q5" i="9"/>
  <c r="E5" i="9"/>
  <c r="Q4" i="9"/>
  <c r="E4" i="9"/>
  <c r="E3" i="9"/>
  <c r="B11" i="24"/>
  <c r="Q10" i="24"/>
  <c r="F10" i="24"/>
  <c r="E10" i="24"/>
  <c r="L9" i="24" s="1"/>
  <c r="AF6" i="24" s="1"/>
  <c r="E9" i="24"/>
  <c r="E8" i="24"/>
  <c r="Q7" i="24"/>
  <c r="E7" i="24"/>
  <c r="Q6" i="24"/>
  <c r="E6" i="24"/>
  <c r="F6" i="24" s="1"/>
  <c r="Q5" i="24"/>
  <c r="E5" i="24"/>
  <c r="Q4" i="24"/>
  <c r="E4" i="24"/>
  <c r="E3" i="24"/>
  <c r="I8" i="24" s="1"/>
  <c r="Z5" i="24" s="1"/>
  <c r="AJ5" i="24" s="1"/>
  <c r="D11" i="22"/>
  <c r="C11" i="22"/>
  <c r="B11" i="22"/>
  <c r="F10" i="22"/>
  <c r="E10" i="22"/>
  <c r="E9" i="22"/>
  <c r="F9" i="22" s="1"/>
  <c r="E8" i="22"/>
  <c r="F8" i="22" s="1"/>
  <c r="E7" i="22"/>
  <c r="F7" i="22" s="1"/>
  <c r="E6" i="22"/>
  <c r="F6" i="22" s="1"/>
  <c r="E5" i="22"/>
  <c r="F5" i="22" s="1"/>
  <c r="E4" i="22"/>
  <c r="F4" i="22" s="1"/>
  <c r="E3" i="22"/>
  <c r="D11" i="44"/>
  <c r="C11" i="44"/>
  <c r="B11" i="44"/>
  <c r="Q10" i="44"/>
  <c r="F10" i="44"/>
  <c r="E10" i="44"/>
  <c r="L9" i="44" s="1"/>
  <c r="E9" i="44"/>
  <c r="F9" i="44" s="1"/>
  <c r="E8" i="44"/>
  <c r="Q7" i="44"/>
  <c r="E7" i="44"/>
  <c r="Q6" i="44"/>
  <c r="Q8" i="44" s="1"/>
  <c r="E6" i="44"/>
  <c r="Q5" i="44"/>
  <c r="E5" i="44"/>
  <c r="Q4" i="44"/>
  <c r="E4" i="44"/>
  <c r="E3" i="44"/>
  <c r="I8" i="44" s="1"/>
  <c r="Q5" i="22"/>
  <c r="Q9" i="9" l="1"/>
  <c r="Q8" i="9"/>
  <c r="Q9" i="45"/>
  <c r="Q9" i="34"/>
  <c r="F7" i="34"/>
  <c r="Q8" i="34"/>
  <c r="Q9" i="30"/>
  <c r="Q8" i="30"/>
  <c r="Q9" i="26"/>
  <c r="Q8" i="26"/>
  <c r="Q9" i="28"/>
  <c r="Q8" i="28"/>
  <c r="Q9" i="32"/>
  <c r="Q8" i="32"/>
  <c r="Q9" i="35"/>
  <c r="Q8" i="35"/>
  <c r="Q9" i="41"/>
  <c r="Q8" i="41"/>
  <c r="F7" i="37"/>
  <c r="Q9" i="42"/>
  <c r="Q9" i="36"/>
  <c r="Q8" i="36"/>
  <c r="Q9" i="43"/>
  <c r="Q8" i="43"/>
  <c r="Q9" i="27"/>
  <c r="Q8" i="27"/>
  <c r="F9" i="27"/>
  <c r="Q9" i="25"/>
  <c r="Q8" i="45"/>
  <c r="Q9" i="37"/>
  <c r="Q8" i="37"/>
  <c r="E39" i="46"/>
  <c r="F31" i="46"/>
  <c r="Q9" i="46"/>
  <c r="Q8" i="46"/>
  <c r="E11" i="46"/>
  <c r="I4" i="46" s="1"/>
  <c r="F3" i="46"/>
  <c r="F6" i="46"/>
  <c r="F5" i="46"/>
  <c r="E11" i="43"/>
  <c r="I4" i="43" s="1"/>
  <c r="R5" i="43" s="1"/>
  <c r="F4" i="43"/>
  <c r="F3" i="43"/>
  <c r="J10" i="43"/>
  <c r="J11" i="43"/>
  <c r="R4" i="43"/>
  <c r="S4" i="43" s="1"/>
  <c r="F6" i="43"/>
  <c r="I8" i="43"/>
  <c r="F5" i="43"/>
  <c r="F4" i="36"/>
  <c r="E11" i="36"/>
  <c r="I4" i="36" s="1"/>
  <c r="R10" i="36" s="1"/>
  <c r="R5" i="36"/>
  <c r="J10" i="36"/>
  <c r="J11" i="36"/>
  <c r="K10" i="36"/>
  <c r="F6" i="36"/>
  <c r="F3" i="36"/>
  <c r="I8" i="36"/>
  <c r="F5" i="36"/>
  <c r="L10" i="42"/>
  <c r="F8" i="42"/>
  <c r="F7" i="42"/>
  <c r="M8" i="42"/>
  <c r="K11" i="42"/>
  <c r="K10" i="42"/>
  <c r="I10" i="42"/>
  <c r="I11" i="42"/>
  <c r="E11" i="42"/>
  <c r="I4" i="42" s="1"/>
  <c r="F4" i="42"/>
  <c r="F3" i="42"/>
  <c r="E11" i="37"/>
  <c r="I4" i="37" s="1"/>
  <c r="R5" i="37" s="1"/>
  <c r="I8" i="37"/>
  <c r="I10" i="37" s="1"/>
  <c r="J10" i="37"/>
  <c r="J11" i="37"/>
  <c r="F6" i="37"/>
  <c r="F5" i="37"/>
  <c r="E11" i="41"/>
  <c r="I4" i="41" s="1"/>
  <c r="R10" i="41" s="1"/>
  <c r="J10" i="41"/>
  <c r="F6" i="41"/>
  <c r="F3" i="41"/>
  <c r="I8" i="41"/>
  <c r="F5" i="41"/>
  <c r="E11" i="35"/>
  <c r="I4" i="35" s="1"/>
  <c r="R4" i="35" s="1"/>
  <c r="S4" i="35" s="1"/>
  <c r="F4" i="35"/>
  <c r="J10" i="35"/>
  <c r="F6" i="35"/>
  <c r="F3" i="35"/>
  <c r="Z5" i="35"/>
  <c r="F5" i="35"/>
  <c r="F5" i="32"/>
  <c r="F7" i="32"/>
  <c r="J11" i="32"/>
  <c r="E11" i="32"/>
  <c r="I4" i="32" s="1"/>
  <c r="R10" i="32" s="1"/>
  <c r="F4" i="32"/>
  <c r="J10" i="32"/>
  <c r="F3" i="32"/>
  <c r="I8" i="32"/>
  <c r="M9" i="32"/>
  <c r="F6" i="32"/>
  <c r="E11" i="28"/>
  <c r="I4" i="28" s="1"/>
  <c r="R4" i="28" s="1"/>
  <c r="S4" i="28" s="1"/>
  <c r="F4" i="28"/>
  <c r="I8" i="28"/>
  <c r="I11" i="28" s="1"/>
  <c r="F3" i="28"/>
  <c r="J10" i="28"/>
  <c r="J11" i="28"/>
  <c r="M9" i="28"/>
  <c r="F6" i="28"/>
  <c r="K11" i="28"/>
  <c r="F5" i="28"/>
  <c r="K11" i="27"/>
  <c r="F5" i="27"/>
  <c r="L11" i="27"/>
  <c r="F8" i="27"/>
  <c r="K10" i="27"/>
  <c r="E11" i="27"/>
  <c r="I4" i="27" s="1"/>
  <c r="R10" i="27" s="1"/>
  <c r="F6" i="27"/>
  <c r="F4" i="27"/>
  <c r="J10" i="27"/>
  <c r="J11" i="27"/>
  <c r="M9" i="27"/>
  <c r="L10" i="27"/>
  <c r="F3" i="27"/>
  <c r="I8" i="27"/>
  <c r="E11" i="26"/>
  <c r="I4" i="26" s="1"/>
  <c r="R5" i="26" s="1"/>
  <c r="J10" i="26"/>
  <c r="J11" i="26"/>
  <c r="K9" i="26"/>
  <c r="K10" i="26" s="1"/>
  <c r="F6" i="26"/>
  <c r="F3" i="26"/>
  <c r="I8" i="26"/>
  <c r="K11" i="26"/>
  <c r="F5" i="26"/>
  <c r="F7" i="30"/>
  <c r="F5" i="30"/>
  <c r="F4" i="30"/>
  <c r="E11" i="30"/>
  <c r="I4" i="30" s="1"/>
  <c r="R4" i="30" s="1"/>
  <c r="S4" i="30" s="1"/>
  <c r="J10" i="30"/>
  <c r="J11" i="30"/>
  <c r="K10" i="30"/>
  <c r="F6" i="30"/>
  <c r="F3" i="30"/>
  <c r="I8" i="30"/>
  <c r="Z5" i="30" s="1"/>
  <c r="E11" i="25"/>
  <c r="I4" i="25" s="1"/>
  <c r="R4" i="25" s="1"/>
  <c r="S4" i="25" s="1"/>
  <c r="I8" i="25"/>
  <c r="Z5" i="25" s="1"/>
  <c r="J10" i="25"/>
  <c r="F4" i="25"/>
  <c r="F6" i="25"/>
  <c r="F5" i="25"/>
  <c r="AB15" i="24"/>
  <c r="AJ6" i="24"/>
  <c r="F4" i="34"/>
  <c r="E11" i="34"/>
  <c r="I4" i="34" s="1"/>
  <c r="K9" i="34"/>
  <c r="F6" i="34"/>
  <c r="F3" i="34"/>
  <c r="I8" i="34"/>
  <c r="F5" i="34"/>
  <c r="I8" i="45"/>
  <c r="Z5" i="45" s="1"/>
  <c r="I10" i="45"/>
  <c r="L10" i="45"/>
  <c r="E11" i="45"/>
  <c r="I4" i="45" s="1"/>
  <c r="R5" i="45" s="1"/>
  <c r="F8" i="45"/>
  <c r="J10" i="45"/>
  <c r="J11" i="45"/>
  <c r="K11" i="45"/>
  <c r="K10" i="45"/>
  <c r="M8" i="45"/>
  <c r="M9" i="45"/>
  <c r="F5" i="45"/>
  <c r="F7" i="45"/>
  <c r="L11" i="45"/>
  <c r="I11" i="45"/>
  <c r="F7" i="9"/>
  <c r="F4" i="9"/>
  <c r="E11" i="9"/>
  <c r="I4" i="9" s="1"/>
  <c r="R4" i="9" s="1"/>
  <c r="S4" i="9" s="1"/>
  <c r="F5" i="9"/>
  <c r="J10" i="9"/>
  <c r="L10" i="9"/>
  <c r="M9" i="9"/>
  <c r="F6" i="9"/>
  <c r="F9" i="9"/>
  <c r="J11" i="9"/>
  <c r="F3" i="9"/>
  <c r="I8" i="9"/>
  <c r="Z18" i="24"/>
  <c r="Z17" i="24"/>
  <c r="AP5" i="24"/>
  <c r="Z16" i="24"/>
  <c r="AM5" i="24"/>
  <c r="AB18" i="24"/>
  <c r="AS6" i="24"/>
  <c r="Q8" i="24"/>
  <c r="AS5" i="24"/>
  <c r="Z15" i="24"/>
  <c r="L10" i="24"/>
  <c r="F9" i="24"/>
  <c r="F8" i="24"/>
  <c r="F7" i="24"/>
  <c r="F5" i="24"/>
  <c r="K11" i="24"/>
  <c r="K10" i="24"/>
  <c r="M8" i="24"/>
  <c r="I10" i="24"/>
  <c r="E11" i="24"/>
  <c r="I4" i="24" s="1"/>
  <c r="F4" i="24"/>
  <c r="F3" i="24"/>
  <c r="E11" i="22"/>
  <c r="F3" i="22"/>
  <c r="Q9" i="44"/>
  <c r="F6" i="44"/>
  <c r="L10" i="44"/>
  <c r="F7" i="44"/>
  <c r="F8" i="44"/>
  <c r="M9" i="44"/>
  <c r="J10" i="44"/>
  <c r="F5" i="44"/>
  <c r="K10" i="44"/>
  <c r="I10" i="44"/>
  <c r="E11" i="44"/>
  <c r="I4" i="44" s="1"/>
  <c r="J11" i="44"/>
  <c r="F3" i="44"/>
  <c r="F4" i="44"/>
  <c r="R10" i="46" l="1"/>
  <c r="R6" i="46"/>
  <c r="S6" i="46" s="1"/>
  <c r="R7" i="46"/>
  <c r="S7" i="46" s="1"/>
  <c r="R5" i="46"/>
  <c r="R4" i="46"/>
  <c r="S4" i="46" s="1"/>
  <c r="K10" i="35"/>
  <c r="M9" i="35"/>
  <c r="K11" i="43"/>
  <c r="K10" i="43"/>
  <c r="I10" i="28"/>
  <c r="Z15" i="35"/>
  <c r="AJ5" i="35"/>
  <c r="R10" i="28"/>
  <c r="Z15" i="25"/>
  <c r="AJ5" i="25"/>
  <c r="AJ5" i="45"/>
  <c r="Z15" i="45"/>
  <c r="M9" i="37"/>
  <c r="I11" i="37"/>
  <c r="R4" i="37"/>
  <c r="S4" i="37" s="1"/>
  <c r="Z15" i="30"/>
  <c r="AJ5" i="30"/>
  <c r="R10" i="43"/>
  <c r="R9" i="43" s="1"/>
  <c r="S9" i="43" s="1"/>
  <c r="M9" i="43"/>
  <c r="L11" i="43"/>
  <c r="L10" i="43"/>
  <c r="S5" i="43"/>
  <c r="M8" i="43"/>
  <c r="I10" i="43"/>
  <c r="I11" i="43"/>
  <c r="R4" i="36"/>
  <c r="S4" i="36" s="1"/>
  <c r="M9" i="36"/>
  <c r="K11" i="36"/>
  <c r="L10" i="36"/>
  <c r="S5" i="36"/>
  <c r="M8" i="36"/>
  <c r="I10" i="36"/>
  <c r="I11" i="36"/>
  <c r="J11" i="42"/>
  <c r="J10" i="42"/>
  <c r="M9" i="42"/>
  <c r="R7" i="42"/>
  <c r="S7" i="42" s="1"/>
  <c r="R10" i="42"/>
  <c r="R4" i="42"/>
  <c r="S4" i="42" s="1"/>
  <c r="M10" i="42"/>
  <c r="K10" i="37"/>
  <c r="R10" i="37"/>
  <c r="L11" i="37"/>
  <c r="L10" i="37"/>
  <c r="S5" i="37"/>
  <c r="M8" i="37"/>
  <c r="M9" i="41"/>
  <c r="R5" i="41"/>
  <c r="S5" i="41" s="1"/>
  <c r="R4" i="41"/>
  <c r="S4" i="41" s="1"/>
  <c r="K11" i="41"/>
  <c r="L11" i="41"/>
  <c r="L10" i="41"/>
  <c r="I11" i="41"/>
  <c r="M8" i="41"/>
  <c r="I10" i="41"/>
  <c r="K10" i="41"/>
  <c r="R10" i="35"/>
  <c r="R5" i="35"/>
  <c r="K11" i="35"/>
  <c r="L10" i="35"/>
  <c r="S5" i="35"/>
  <c r="I11" i="35"/>
  <c r="M8" i="35"/>
  <c r="I10" i="35"/>
  <c r="R5" i="32"/>
  <c r="R4" i="32"/>
  <c r="S4" i="32" s="1"/>
  <c r="K10" i="32"/>
  <c r="K11" i="32"/>
  <c r="L10" i="32"/>
  <c r="I10" i="32"/>
  <c r="M8" i="32"/>
  <c r="I11" i="32"/>
  <c r="S5" i="32"/>
  <c r="R5" i="28"/>
  <c r="S5" i="28" s="1"/>
  <c r="L11" i="28"/>
  <c r="L10" i="28"/>
  <c r="M8" i="28"/>
  <c r="K10" i="28"/>
  <c r="R5" i="27"/>
  <c r="S5" i="27" s="1"/>
  <c r="R4" i="27"/>
  <c r="S4" i="27" s="1"/>
  <c r="M8" i="27"/>
  <c r="I10" i="27"/>
  <c r="I11" i="27"/>
  <c r="R4" i="26"/>
  <c r="S4" i="26" s="1"/>
  <c r="R10" i="26"/>
  <c r="M8" i="26"/>
  <c r="I10" i="26"/>
  <c r="M9" i="26"/>
  <c r="L10" i="26"/>
  <c r="S5" i="26"/>
  <c r="R10" i="25"/>
  <c r="R5" i="25"/>
  <c r="S5" i="25" s="1"/>
  <c r="M9" i="30"/>
  <c r="K11" i="30"/>
  <c r="R10" i="30"/>
  <c r="R5" i="30"/>
  <c r="S5" i="30" s="1"/>
  <c r="L10" i="30"/>
  <c r="M8" i="30"/>
  <c r="I10" i="30"/>
  <c r="I11" i="30"/>
  <c r="M9" i="25"/>
  <c r="I11" i="25"/>
  <c r="I10" i="25"/>
  <c r="L10" i="25"/>
  <c r="K10" i="25"/>
  <c r="K11" i="25"/>
  <c r="M8" i="25"/>
  <c r="J11" i="24"/>
  <c r="R4" i="45"/>
  <c r="S4" i="45" s="1"/>
  <c r="R10" i="45"/>
  <c r="R9" i="45" s="1"/>
  <c r="S9" i="45" s="1"/>
  <c r="M10" i="45"/>
  <c r="R6" i="45"/>
  <c r="S6" i="45" s="1"/>
  <c r="S5" i="45"/>
  <c r="R7" i="45"/>
  <c r="S7" i="45" s="1"/>
  <c r="K11" i="9"/>
  <c r="R5" i="9"/>
  <c r="S5" i="9" s="1"/>
  <c r="R10" i="9"/>
  <c r="M8" i="9"/>
  <c r="I10" i="9"/>
  <c r="I11" i="9"/>
  <c r="K10" i="9"/>
  <c r="J10" i="24"/>
  <c r="R7" i="24" s="1"/>
  <c r="S7" i="24" s="1"/>
  <c r="M9" i="24"/>
  <c r="R10" i="24"/>
  <c r="R4" i="24"/>
  <c r="S4" i="24" s="1"/>
  <c r="R5" i="24"/>
  <c r="L11" i="44"/>
  <c r="M8" i="44"/>
  <c r="M10" i="44"/>
  <c r="R10" i="44"/>
  <c r="R7" i="44"/>
  <c r="S7" i="44" s="1"/>
  <c r="S4" i="44"/>
  <c r="S5" i="46" l="1"/>
  <c r="R8" i="46"/>
  <c r="S8" i="46" s="1"/>
  <c r="R9" i="46"/>
  <c r="S9" i="46" s="1"/>
  <c r="R9" i="35"/>
  <c r="S9" i="35" s="1"/>
  <c r="T4" i="43"/>
  <c r="T4" i="35"/>
  <c r="Z10" i="35"/>
  <c r="Z11" i="35" s="1"/>
  <c r="Z7" i="35" s="1"/>
  <c r="AJ7" i="35" s="1"/>
  <c r="Z22" i="35"/>
  <c r="Z23" i="35" s="1"/>
  <c r="Z19" i="35" s="1"/>
  <c r="AV5" i="35" s="1"/>
  <c r="T4" i="45"/>
  <c r="Z22" i="45"/>
  <c r="Z23" i="45" s="1"/>
  <c r="Z19" i="45" s="1"/>
  <c r="AV5" i="45" s="1"/>
  <c r="Z10" i="45"/>
  <c r="Z11" i="45" s="1"/>
  <c r="Z7" i="45" s="1"/>
  <c r="AJ7" i="45" s="1"/>
  <c r="R9" i="37"/>
  <c r="S9" i="37" s="1"/>
  <c r="T5" i="37" s="1"/>
  <c r="T5" i="43"/>
  <c r="M10" i="43"/>
  <c r="R7" i="43"/>
  <c r="S7" i="43" s="1"/>
  <c r="T7" i="43" s="1"/>
  <c r="R9" i="36"/>
  <c r="S9" i="36" s="1"/>
  <c r="T4" i="36" s="1"/>
  <c r="M10" i="36"/>
  <c r="R7" i="36"/>
  <c r="S7" i="36" s="1"/>
  <c r="R6" i="36"/>
  <c r="R6" i="42"/>
  <c r="S6" i="42" s="1"/>
  <c r="R9" i="42"/>
  <c r="S9" i="42" s="1"/>
  <c r="R8" i="42"/>
  <c r="S8" i="42" s="1"/>
  <c r="R7" i="37"/>
  <c r="S7" i="37" s="1"/>
  <c r="R6" i="37"/>
  <c r="M10" i="37"/>
  <c r="R9" i="41"/>
  <c r="S9" i="41" s="1"/>
  <c r="T4" i="41" s="1"/>
  <c r="M10" i="41"/>
  <c r="R7" i="41"/>
  <c r="S7" i="41" s="1"/>
  <c r="R6" i="41"/>
  <c r="T5" i="35"/>
  <c r="M10" i="35"/>
  <c r="R7" i="35"/>
  <c r="S7" i="35" s="1"/>
  <c r="T7" i="35" s="1"/>
  <c r="R6" i="35"/>
  <c r="R9" i="32"/>
  <c r="S9" i="32" s="1"/>
  <c r="R6" i="32"/>
  <c r="M10" i="32"/>
  <c r="R7" i="32"/>
  <c r="S7" i="32" s="1"/>
  <c r="T7" i="32" s="1"/>
  <c r="R9" i="28"/>
  <c r="S9" i="28" s="1"/>
  <c r="R6" i="28"/>
  <c r="R7" i="28"/>
  <c r="S7" i="28" s="1"/>
  <c r="M10" i="28"/>
  <c r="R9" i="27"/>
  <c r="S9" i="27" s="1"/>
  <c r="R6" i="27"/>
  <c r="M10" i="27"/>
  <c r="R7" i="27"/>
  <c r="S7" i="27" s="1"/>
  <c r="T7" i="27" s="1"/>
  <c r="R9" i="26"/>
  <c r="S9" i="26" s="1"/>
  <c r="T4" i="26"/>
  <c r="T5" i="26"/>
  <c r="M10" i="26"/>
  <c r="R7" i="26"/>
  <c r="S7" i="26" s="1"/>
  <c r="T7" i="26" s="1"/>
  <c r="R6" i="26"/>
  <c r="R9" i="25"/>
  <c r="S9" i="25" s="1"/>
  <c r="R9" i="30"/>
  <c r="S9" i="30" s="1"/>
  <c r="M10" i="30"/>
  <c r="R7" i="30"/>
  <c r="S7" i="30" s="1"/>
  <c r="R6" i="30"/>
  <c r="M10" i="25"/>
  <c r="R7" i="25"/>
  <c r="S7" i="25" s="1"/>
  <c r="R6" i="25"/>
  <c r="AM6" i="24"/>
  <c r="AB16" i="24"/>
  <c r="R6" i="44"/>
  <c r="S6" i="44" s="1"/>
  <c r="T7" i="45"/>
  <c r="T6" i="45"/>
  <c r="T5" i="45"/>
  <c r="R8" i="45"/>
  <c r="S8" i="45" s="1"/>
  <c r="T8" i="45" s="1"/>
  <c r="R9" i="9"/>
  <c r="S9" i="9" s="1"/>
  <c r="T5" i="9"/>
  <c r="M10" i="9"/>
  <c r="R7" i="9"/>
  <c r="S7" i="9" s="1"/>
  <c r="T7" i="9" s="1"/>
  <c r="R6" i="9"/>
  <c r="R6" i="24"/>
  <c r="S6" i="24" s="1"/>
  <c r="AP6" i="24"/>
  <c r="AB17" i="24"/>
  <c r="R9" i="24"/>
  <c r="S9" i="24" s="1"/>
  <c r="S5" i="24"/>
  <c r="S9" i="44"/>
  <c r="S5" i="44"/>
  <c r="Z5" i="22"/>
  <c r="Q10" i="22"/>
  <c r="Q7" i="22"/>
  <c r="Q6" i="22"/>
  <c r="Q4" i="22"/>
  <c r="T4" i="46" l="1"/>
  <c r="T7" i="46"/>
  <c r="T6" i="46"/>
  <c r="T8" i="46"/>
  <c r="T5" i="46"/>
  <c r="T5" i="44"/>
  <c r="T4" i="9"/>
  <c r="T4" i="32"/>
  <c r="T6" i="42"/>
  <c r="T7" i="28"/>
  <c r="T4" i="28"/>
  <c r="T4" i="27"/>
  <c r="T4" i="25"/>
  <c r="Z22" i="25"/>
  <c r="Z10" i="25"/>
  <c r="AJ5" i="22"/>
  <c r="Z15" i="22"/>
  <c r="T7" i="37"/>
  <c r="T4" i="37"/>
  <c r="T4" i="30"/>
  <c r="Z10" i="30"/>
  <c r="Z11" i="30" s="1"/>
  <c r="Z22" i="30"/>
  <c r="Z23" i="30" s="1"/>
  <c r="Z19" i="30" s="1"/>
  <c r="AV5" i="30" s="1"/>
  <c r="Z10" i="24"/>
  <c r="Z11" i="24" s="1"/>
  <c r="S6" i="43"/>
  <c r="T6" i="43" s="1"/>
  <c r="R8" i="43"/>
  <c r="S8" i="43" s="1"/>
  <c r="T8" i="43" s="1"/>
  <c r="T5" i="36"/>
  <c r="T7" i="36"/>
  <c r="S6" i="36"/>
  <c r="T6" i="36" s="1"/>
  <c r="R8" i="36"/>
  <c r="S8" i="36" s="1"/>
  <c r="T8" i="36" s="1"/>
  <c r="T7" i="42"/>
  <c r="T8" i="42"/>
  <c r="T5" i="42"/>
  <c r="T4" i="42"/>
  <c r="S6" i="37"/>
  <c r="T6" i="37" s="1"/>
  <c r="R8" i="37"/>
  <c r="S8" i="37" s="1"/>
  <c r="T8" i="37" s="1"/>
  <c r="T7" i="41"/>
  <c r="T5" i="41"/>
  <c r="S6" i="41"/>
  <c r="T6" i="41" s="1"/>
  <c r="R8" i="41"/>
  <c r="S8" i="41" s="1"/>
  <c r="T8" i="41" s="1"/>
  <c r="S6" i="35"/>
  <c r="T6" i="35" s="1"/>
  <c r="R8" i="35"/>
  <c r="S8" i="35" s="1"/>
  <c r="T8" i="35" s="1"/>
  <c r="T5" i="32"/>
  <c r="S6" i="32"/>
  <c r="T6" i="32" s="1"/>
  <c r="R8" i="32"/>
  <c r="S8" i="32" s="1"/>
  <c r="T8" i="32" s="1"/>
  <c r="T5" i="28"/>
  <c r="S6" i="28"/>
  <c r="T6" i="28" s="1"/>
  <c r="R8" i="28"/>
  <c r="S8" i="28" s="1"/>
  <c r="T8" i="28" s="1"/>
  <c r="T5" i="27"/>
  <c r="S6" i="27"/>
  <c r="T6" i="27" s="1"/>
  <c r="R8" i="27"/>
  <c r="S8" i="27" s="1"/>
  <c r="T8" i="27" s="1"/>
  <c r="Q13" i="27" s="1"/>
  <c r="S6" i="26"/>
  <c r="T6" i="26" s="1"/>
  <c r="R8" i="26"/>
  <c r="S8" i="26" s="1"/>
  <c r="T8" i="26" s="1"/>
  <c r="T7" i="25"/>
  <c r="T5" i="25"/>
  <c r="T7" i="30"/>
  <c r="T5" i="30"/>
  <c r="S6" i="30"/>
  <c r="T6" i="30" s="1"/>
  <c r="R8" i="30"/>
  <c r="S8" i="30" s="1"/>
  <c r="T8" i="30" s="1"/>
  <c r="S6" i="25"/>
  <c r="T6" i="25" s="1"/>
  <c r="R8" i="25"/>
  <c r="S8" i="25" s="1"/>
  <c r="T8" i="25" s="1"/>
  <c r="R8" i="44"/>
  <c r="S8" i="44" s="1"/>
  <c r="T8" i="44" s="1"/>
  <c r="R8" i="24"/>
  <c r="S8" i="24" s="1"/>
  <c r="T8" i="24" s="1"/>
  <c r="S6" i="9"/>
  <c r="R8" i="9"/>
  <c r="S8" i="9" s="1"/>
  <c r="T8" i="9" s="1"/>
  <c r="Z22" i="24"/>
  <c r="Z23" i="24" s="1"/>
  <c r="T4" i="24"/>
  <c r="T5" i="24"/>
  <c r="T7" i="24"/>
  <c r="T6" i="24"/>
  <c r="T6" i="44"/>
  <c r="T4" i="44"/>
  <c r="T7" i="44"/>
  <c r="Q8" i="22"/>
  <c r="Q9" i="22"/>
  <c r="S26" i="27" l="1"/>
  <c r="S25" i="27"/>
  <c r="S24" i="27"/>
  <c r="S23" i="27"/>
  <c r="Z7" i="30"/>
  <c r="AJ7" i="30" s="1"/>
  <c r="Z7" i="24"/>
  <c r="AJ7" i="24" s="1"/>
  <c r="Z19" i="24"/>
  <c r="AV5" i="24" s="1"/>
  <c r="Z10" i="22" l="1"/>
  <c r="Z22" i="22"/>
</calcChain>
</file>

<file path=xl/sharedStrings.xml><?xml version="1.0" encoding="utf-8"?>
<sst xmlns="http://schemas.openxmlformats.org/spreadsheetml/2006/main" count="1999" uniqueCount="99">
  <si>
    <t>PERLAKUAN</t>
  </si>
  <si>
    <t>ULANGAN</t>
  </si>
  <si>
    <t>Jumlah</t>
  </si>
  <si>
    <t>Rata²</t>
  </si>
  <si>
    <t>I</t>
  </si>
  <si>
    <t>II</t>
  </si>
  <si>
    <t>III</t>
  </si>
  <si>
    <t>TOTAL</t>
  </si>
  <si>
    <t>Rata-rata</t>
  </si>
  <si>
    <t>SK</t>
  </si>
  <si>
    <t>db</t>
  </si>
  <si>
    <t>JK</t>
  </si>
  <si>
    <t>KT</t>
  </si>
  <si>
    <t>F 0,05</t>
  </si>
  <si>
    <t>F 0,01</t>
  </si>
  <si>
    <t>Kelompok</t>
  </si>
  <si>
    <t>Perlakuan</t>
  </si>
  <si>
    <t>Galat</t>
  </si>
  <si>
    <t>Total</t>
  </si>
  <si>
    <t>Ulangan r =</t>
  </si>
  <si>
    <t>FK =</t>
  </si>
  <si>
    <t>tn</t>
  </si>
  <si>
    <t>*</t>
  </si>
  <si>
    <t>Perlakuan K =</t>
  </si>
  <si>
    <t>K</t>
  </si>
  <si>
    <t>K1</t>
  </si>
  <si>
    <t>F hitung</t>
  </si>
  <si>
    <t>BNJ 5%</t>
  </si>
  <si>
    <t>BNJ 0,05</t>
  </si>
  <si>
    <t>Tabel BNJ K</t>
  </si>
  <si>
    <t>BNJ</t>
  </si>
  <si>
    <t>KTG</t>
  </si>
  <si>
    <t>A</t>
  </si>
  <si>
    <t>Tabel BNJ 1% M</t>
  </si>
  <si>
    <t>A1</t>
  </si>
  <si>
    <t>A2</t>
  </si>
  <si>
    <t>A3</t>
  </si>
  <si>
    <t>A4</t>
  </si>
  <si>
    <t>K0</t>
  </si>
  <si>
    <t>300ml/L</t>
  </si>
  <si>
    <t>POC tanpa MOL akar putri malu</t>
  </si>
  <si>
    <t>POC dengan MOL akar putri malu</t>
  </si>
  <si>
    <t>Perlakuan A =</t>
  </si>
  <si>
    <t>KA</t>
  </si>
  <si>
    <t>K0A1</t>
  </si>
  <si>
    <t>K1A1</t>
  </si>
  <si>
    <t>K0A2</t>
  </si>
  <si>
    <t>K1A2</t>
  </si>
  <si>
    <t>K0A3</t>
  </si>
  <si>
    <t>K1A3</t>
  </si>
  <si>
    <t>K0A4</t>
  </si>
  <si>
    <t>K1A4</t>
  </si>
  <si>
    <t>TABEL ANALISIS RAGAM TINGGI TANAMAN UMUR 21 HSS</t>
  </si>
  <si>
    <t>Umur Tanaman Selada Siomak (21 HSS)</t>
  </si>
  <si>
    <t>Umur Tanaman Selada Siomak (35 HSS)</t>
  </si>
  <si>
    <t>TABEL ANALISIS RAGAM TINGGI TANAMAN UMUR 35 HSS</t>
  </si>
  <si>
    <t>Tabel BNJ 5% K</t>
  </si>
  <si>
    <t>TABEL ANALISIS RAGAM JUMLAH DAUN UMUR 21 HSS</t>
  </si>
  <si>
    <t>Umur Tanaman Selada Siomak (28 HSS)</t>
  </si>
  <si>
    <t>TABEL ANALISIS RAGAM JUMLAH DAUN UMUR 28 HSS</t>
  </si>
  <si>
    <t>TABEL ANALISIS RAGAM JUMLAH DAUN UMUR 35 HSS</t>
  </si>
  <si>
    <t>TABEL ANALISIS RAGAM PANJANG TAJUK UMUR 21 HSS</t>
  </si>
  <si>
    <t>TABEL ANALISIS RAGAM PANJANG TAJUK UMUR 28 HSS</t>
  </si>
  <si>
    <t>TABEL ANALISIS RAGAM PANJANG TAJUK UMUR 35 HSS</t>
  </si>
  <si>
    <t>250ml/L</t>
  </si>
  <si>
    <t>275ml/L</t>
  </si>
  <si>
    <t>325ml/L</t>
  </si>
  <si>
    <t>Umur Tanaman Selada Siomak (49 HSS)</t>
  </si>
  <si>
    <t>TABEL ANALISIS RAGAM TINGGI TANAMAN UMUR 49 HSS</t>
  </si>
  <si>
    <t>Umur Tanaman Selada Siomak (42 HSS)</t>
  </si>
  <si>
    <t>TABEL ANALISIS RAGAM JUMLAH DAUN UMUR 42 HSS</t>
  </si>
  <si>
    <t>TABEL ANALISIS RAGAM JUMLAH DAUN UMUR 49 HSS</t>
  </si>
  <si>
    <t>TABEL ANALISIS RAGAM PANJANG TAJUK UMUR 42 HSS</t>
  </si>
  <si>
    <t>3,7,3</t>
  </si>
  <si>
    <t>TABEL ANALISIS RAGAM PANJANG TAJUK UMUR 49 HSS</t>
  </si>
  <si>
    <t>TABEL ANALISIS RAGAM BERAT BASAH UMUR 49 HSS</t>
  </si>
  <si>
    <t>TABEL ANALISIS RAGAM BERAT KERING UMUR 49 HSS</t>
  </si>
  <si>
    <t>TABEL ANALISIS RAGAM VOLUME AKAR UMUR 49 HSS</t>
  </si>
  <si>
    <t>BERAT BASAH</t>
  </si>
  <si>
    <t>BERAT EKONOMIS</t>
  </si>
  <si>
    <t>Tabel BNJ A</t>
  </si>
  <si>
    <t>TABEL ANALISIS RAGAM TINGGI TANAMAN UMUR 28 HSS</t>
  </si>
  <si>
    <t>TABEL ANALISIS RAGAM TINGGI TANAMAN UMUR 42 HSS</t>
  </si>
  <si>
    <t>Notasi</t>
  </si>
  <si>
    <t>BNJ+Rata2</t>
  </si>
  <si>
    <t>a</t>
  </si>
  <si>
    <t>b</t>
  </si>
  <si>
    <t>Tabel BNJ 5% A</t>
  </si>
  <si>
    <t>AB</t>
  </si>
  <si>
    <t>B</t>
  </si>
  <si>
    <t>TABEL ANALISIS RAGAM BERAT EKONOMIS UMUR 49 HSS</t>
  </si>
  <si>
    <t>Tabel K</t>
  </si>
  <si>
    <t>Tabel A</t>
  </si>
  <si>
    <t>**</t>
  </si>
  <si>
    <t>c</t>
  </si>
  <si>
    <t>Tabel BNJ 1% K</t>
  </si>
  <si>
    <t>BNJ 1%</t>
  </si>
  <si>
    <t>Tabel BNJ 1% A</t>
  </si>
  <si>
    <t>BNJ 0,01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</si>
</sst>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00"/>
    <numFmt numFmtId="167" formatCode="0.00000"/>
    <numFmt numFmtId="168" formatCode="0.00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4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/>
      <top style="medium">
        <color rgb="FFCCCCCC"/>
      </top>
      <bottom style="medium">
        <color rgb="FF000000"/>
      </bottom>
      <diagonal/>
    </border>
    <border>
      <left/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/>
      <right/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CCCCCC"/>
      </top>
      <bottom style="medium">
        <color rgb="FF000000"/>
      </bottom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505050"/>
      </left>
      <right/>
      <top style="thin">
        <color rgb="FF50505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165" fontId="2" fillId="0" borderId="5" xfId="0" applyNumberFormat="1" applyFont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3" borderId="11" xfId="0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0" fillId="0" borderId="17" xfId="0" applyBorder="1"/>
    <xf numFmtId="0" fontId="0" fillId="0" borderId="17" xfId="0" applyBorder="1" applyAlignment="1">
      <alignment horizontal="center"/>
    </xf>
    <xf numFmtId="2" fontId="2" fillId="0" borderId="5" xfId="0" applyNumberFormat="1" applyFont="1" applyBorder="1" applyAlignment="1">
      <alignment vertical="center" wrapText="1"/>
    </xf>
    <xf numFmtId="0" fontId="3" fillId="0" borderId="17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2" fontId="1" fillId="0" borderId="19" xfId="0" applyNumberFormat="1" applyFont="1" applyBorder="1" applyAlignment="1">
      <alignment horizontal="center" vertical="center"/>
    </xf>
    <xf numFmtId="0" fontId="0" fillId="4" borderId="0" xfId="0" applyFill="1"/>
    <xf numFmtId="0" fontId="0" fillId="4" borderId="18" xfId="0" applyFill="1" applyBorder="1"/>
    <xf numFmtId="0" fontId="1" fillId="0" borderId="1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wrapText="1"/>
    </xf>
    <xf numFmtId="2" fontId="2" fillId="0" borderId="1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8" xfId="0" applyBorder="1"/>
    <xf numFmtId="2" fontId="0" fillId="0" borderId="0" xfId="0" applyNumberFormat="1"/>
    <xf numFmtId="2" fontId="2" fillId="3" borderId="18" xfId="0" applyNumberFormat="1" applyFont="1" applyFill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wrapText="1"/>
    </xf>
    <xf numFmtId="2" fontId="1" fillId="0" borderId="28" xfId="0" applyNumberFormat="1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29" xfId="0" applyNumberFormat="1" applyFont="1" applyBorder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2" fontId="1" fillId="0" borderId="31" xfId="0" applyNumberFormat="1" applyFont="1" applyBorder="1" applyAlignment="1">
      <alignment horizontal="center" vertical="center"/>
    </xf>
    <xf numFmtId="2" fontId="1" fillId="0" borderId="33" xfId="0" applyNumberFormat="1" applyFont="1" applyBorder="1" applyAlignment="1">
      <alignment horizontal="center" vertical="center"/>
    </xf>
    <xf numFmtId="2" fontId="1" fillId="0" borderId="32" xfId="0" applyNumberFormat="1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2" fontId="2" fillId="4" borderId="18" xfId="0" applyNumberFormat="1" applyFont="1" applyFill="1" applyBorder="1" applyAlignment="1">
      <alignment horizontal="center" vertical="center" wrapText="1"/>
    </xf>
    <xf numFmtId="165" fontId="0" fillId="5" borderId="0" xfId="0" applyNumberFormat="1" applyFill="1"/>
    <xf numFmtId="0" fontId="1" fillId="0" borderId="25" xfId="0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wrapText="1"/>
    </xf>
    <xf numFmtId="2" fontId="2" fillId="0" borderId="23" xfId="0" applyNumberFormat="1" applyFont="1" applyBorder="1" applyAlignment="1">
      <alignment horizontal="center" vertical="center" wrapText="1"/>
    </xf>
    <xf numFmtId="2" fontId="2" fillId="4" borderId="23" xfId="0" applyNumberFormat="1" applyFont="1" applyFill="1" applyBorder="1" applyAlignment="1">
      <alignment horizontal="center" vertical="center" wrapText="1"/>
    </xf>
    <xf numFmtId="2" fontId="2" fillId="2" borderId="23" xfId="0" applyNumberFormat="1" applyFont="1" applyFill="1" applyBorder="1" applyAlignment="1">
      <alignment horizontal="center" vertical="center" wrapText="1"/>
    </xf>
    <xf numFmtId="2" fontId="2" fillId="3" borderId="23" xfId="0" applyNumberFormat="1" applyFont="1" applyFill="1" applyBorder="1" applyAlignment="1">
      <alignment horizontal="center" vertical="center" wrapText="1"/>
    </xf>
    <xf numFmtId="165" fontId="1" fillId="0" borderId="33" xfId="0" applyNumberFormat="1" applyFont="1" applyBorder="1" applyAlignment="1">
      <alignment horizontal="center" vertical="center"/>
    </xf>
    <xf numFmtId="165" fontId="1" fillId="0" borderId="3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65" fontId="1" fillId="0" borderId="31" xfId="0" applyNumberFormat="1" applyFont="1" applyBorder="1" applyAlignment="1">
      <alignment horizontal="center" vertical="center"/>
    </xf>
    <xf numFmtId="165" fontId="1" fillId="0" borderId="28" xfId="0" applyNumberFormat="1" applyFont="1" applyBorder="1" applyAlignment="1">
      <alignment horizontal="center" vertical="center" wrapText="1"/>
    </xf>
    <xf numFmtId="165" fontId="1" fillId="0" borderId="19" xfId="0" applyNumberFormat="1" applyFont="1" applyBorder="1" applyAlignment="1">
      <alignment horizontal="center" vertical="center"/>
    </xf>
    <xf numFmtId="165" fontId="1" fillId="0" borderId="29" xfId="0" applyNumberFormat="1" applyFont="1" applyBorder="1" applyAlignment="1">
      <alignment horizontal="center" vertical="center"/>
    </xf>
    <xf numFmtId="165" fontId="1" fillId="0" borderId="30" xfId="0" applyNumberFormat="1" applyFont="1" applyBorder="1" applyAlignment="1">
      <alignment horizontal="center" vertical="center"/>
    </xf>
    <xf numFmtId="2" fontId="0" fillId="0" borderId="18" xfId="0" applyNumberFormat="1" applyBorder="1"/>
    <xf numFmtId="0" fontId="0" fillId="0" borderId="0" xfId="0" applyAlignment="1">
      <alignment horizontal="left"/>
    </xf>
    <xf numFmtId="2" fontId="2" fillId="2" borderId="5" xfId="0" applyNumberFormat="1" applyFont="1" applyFill="1" applyBorder="1" applyAlignment="1">
      <alignment vertical="center" wrapText="1"/>
    </xf>
    <xf numFmtId="2" fontId="0" fillId="0" borderId="20" xfId="0" applyNumberFormat="1" applyBorder="1"/>
    <xf numFmtId="0" fontId="0" fillId="0" borderId="20" xfId="0" applyBorder="1"/>
    <xf numFmtId="0" fontId="0" fillId="0" borderId="45" xfId="0" applyBorder="1"/>
    <xf numFmtId="166" fontId="2" fillId="0" borderId="5" xfId="0" applyNumberFormat="1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166" fontId="2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right"/>
    </xf>
    <xf numFmtId="2" fontId="0" fillId="0" borderId="17" xfId="0" applyNumberFormat="1" applyBorder="1"/>
    <xf numFmtId="167" fontId="0" fillId="0" borderId="17" xfId="0" applyNumberFormat="1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166" fontId="2" fillId="0" borderId="11" xfId="0" applyNumberFormat="1" applyFont="1" applyBorder="1" applyAlignment="1">
      <alignment horizontal="center" vertical="center" wrapText="1"/>
    </xf>
    <xf numFmtId="165" fontId="0" fillId="0" borderId="0" xfId="0" applyNumberFormat="1"/>
    <xf numFmtId="168" fontId="0" fillId="0" borderId="17" xfId="0" applyNumberFormat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 wrapText="1"/>
    </xf>
    <xf numFmtId="165" fontId="2" fillId="0" borderId="15" xfId="0" applyNumberFormat="1" applyFont="1" applyBorder="1" applyAlignment="1">
      <alignment horizontal="center" vertical="center" wrapText="1"/>
    </xf>
    <xf numFmtId="165" fontId="2" fillId="0" borderId="46" xfId="0" applyNumberFormat="1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 wrapText="1"/>
    </xf>
    <xf numFmtId="165" fontId="2" fillId="0" borderId="47" xfId="0" applyNumberFormat="1" applyFont="1" applyBorder="1" applyAlignment="1">
      <alignment horizontal="center" vertical="center" wrapText="1"/>
    </xf>
    <xf numFmtId="165" fontId="2" fillId="0" borderId="48" xfId="0" applyNumberFormat="1" applyFont="1" applyBorder="1" applyAlignment="1">
      <alignment horizontal="center" vertical="center" wrapText="1"/>
    </xf>
    <xf numFmtId="165" fontId="2" fillId="0" borderId="28" xfId="0" applyNumberFormat="1" applyFont="1" applyBorder="1" applyAlignment="1">
      <alignment horizontal="center" vertical="center" wrapText="1"/>
    </xf>
    <xf numFmtId="165" fontId="0" fillId="0" borderId="18" xfId="0" applyNumberFormat="1" applyBorder="1"/>
    <xf numFmtId="0" fontId="1" fillId="0" borderId="2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2" fontId="2" fillId="0" borderId="20" xfId="0" applyNumberFormat="1" applyFont="1" applyBorder="1" applyAlignment="1">
      <alignment horizontal="center" vertical="center" wrapText="1"/>
    </xf>
    <xf numFmtId="2" fontId="2" fillId="0" borderId="21" xfId="0" applyNumberFormat="1" applyFont="1" applyBorder="1" applyAlignment="1">
      <alignment horizontal="center" vertical="center" wrapText="1"/>
    </xf>
    <xf numFmtId="2" fontId="2" fillId="0" borderId="22" xfId="0" applyNumberFormat="1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0" borderId="24" xfId="0" applyNumberFormat="1" applyBorder="1" applyAlignment="1">
      <alignment horizontal="center" vertical="center"/>
    </xf>
    <xf numFmtId="2" fontId="0" fillId="0" borderId="43" xfId="0" applyNumberFormat="1" applyBorder="1" applyAlignment="1">
      <alignment horizontal="center" vertical="center"/>
    </xf>
    <xf numFmtId="0" fontId="1" fillId="0" borderId="41" xfId="0" applyFont="1" applyBorder="1" applyAlignment="1">
      <alignment horizontal="center" vertical="center" wrapText="1"/>
    </xf>
    <xf numFmtId="2" fontId="2" fillId="0" borderId="34" xfId="0" applyNumberFormat="1" applyFont="1" applyBorder="1" applyAlignment="1">
      <alignment horizontal="center" vertical="center" wrapText="1"/>
    </xf>
    <xf numFmtId="2" fontId="2" fillId="0" borderId="35" xfId="0" applyNumberFormat="1" applyFont="1" applyBorder="1" applyAlignment="1">
      <alignment horizontal="center" vertical="center" wrapText="1"/>
    </xf>
    <xf numFmtId="2" fontId="2" fillId="0" borderId="36" xfId="0" applyNumberFormat="1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0" fillId="0" borderId="44" xfId="0" applyBorder="1" applyAlignment="1">
      <alignment horizontal="center" vertical="center"/>
    </xf>
    <xf numFmtId="0" fontId="1" fillId="0" borderId="4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6"/>
  <sheetViews>
    <sheetView topLeftCell="E1" zoomScale="70" zoomScaleNormal="70" workbookViewId="0">
      <selection activeCell="Z11" sqref="Z11"/>
    </sheetView>
  </sheetViews>
  <sheetFormatPr defaultRowHeight="15" x14ac:dyDescent="0.25"/>
  <cols>
    <col min="1" max="1" width="14.85546875" customWidth="1"/>
    <col min="2" max="6" width="8.7109375" style="9" customWidth="1"/>
    <col min="8" max="8" width="10.42578125" customWidth="1"/>
    <col min="9" max="13" width="10.42578125" style="9" customWidth="1"/>
    <col min="14" max="14" width="7.28515625" style="9" customWidth="1"/>
    <col min="15" max="15" width="3.5703125" style="9" customWidth="1"/>
    <col min="16" max="16" width="11.28515625" customWidth="1"/>
    <col min="17" max="17" width="12.28515625" customWidth="1"/>
    <col min="18" max="18" width="11.5703125" customWidth="1"/>
    <col min="19" max="19" width="10.5703125" customWidth="1"/>
    <col min="20" max="21" width="11.5703125" bestFit="1" customWidth="1"/>
    <col min="22" max="22" width="7.85546875" customWidth="1"/>
    <col min="25" max="25" width="14.5703125" customWidth="1"/>
    <col min="27" max="29" width="6.140625" customWidth="1"/>
    <col min="31" max="31" width="6.140625" customWidth="1"/>
    <col min="33" max="33" width="6.140625" customWidth="1"/>
    <col min="39" max="39" width="14.42578125" bestFit="1" customWidth="1"/>
  </cols>
  <sheetData>
    <row r="1" spans="1:48" ht="16.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</row>
    <row r="2" spans="1:48" ht="16.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P2" s="132" t="s">
        <v>52</v>
      </c>
      <c r="Q2" s="133"/>
      <c r="R2" s="133"/>
      <c r="S2" s="133"/>
      <c r="T2" s="133"/>
      <c r="U2" s="133"/>
      <c r="V2" s="133"/>
      <c r="W2" s="134"/>
    </row>
    <row r="3" spans="1:48" ht="15.75" customHeight="1" thickBot="1" x14ac:dyDescent="0.3">
      <c r="A3" s="1" t="s">
        <v>44</v>
      </c>
      <c r="B3" s="53">
        <v>7.6</v>
      </c>
      <c r="C3" s="54">
        <v>8.1</v>
      </c>
      <c r="D3" s="14">
        <v>8.3000000000000007</v>
      </c>
      <c r="E3" s="15">
        <f>SUM(B3:D3)</f>
        <v>24</v>
      </c>
      <c r="F3" s="16">
        <f>E3/3</f>
        <v>8</v>
      </c>
      <c r="H3" s="11" t="s">
        <v>19</v>
      </c>
      <c r="I3" s="9">
        <v>3</v>
      </c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  <c r="Y3" s="113" t="s">
        <v>24</v>
      </c>
      <c r="Z3" s="117" t="s">
        <v>32</v>
      </c>
      <c r="AA3" s="118"/>
      <c r="AB3" s="118"/>
      <c r="AC3" s="118"/>
      <c r="AD3" s="118"/>
      <c r="AE3" s="118"/>
      <c r="AF3" s="118"/>
      <c r="AG3" s="119"/>
      <c r="AI3" s="113" t="s">
        <v>24</v>
      </c>
      <c r="AJ3" s="117" t="s">
        <v>32</v>
      </c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9"/>
      <c r="AV3" s="108" t="s">
        <v>96</v>
      </c>
    </row>
    <row r="4" spans="1:48" ht="24.75" customHeight="1" thickBot="1" x14ac:dyDescent="0.3">
      <c r="A4" s="47" t="s">
        <v>46</v>
      </c>
      <c r="B4" s="52">
        <v>7.1</v>
      </c>
      <c r="C4" s="48">
        <v>7.9</v>
      </c>
      <c r="D4" s="14">
        <v>7.2</v>
      </c>
      <c r="E4" s="15">
        <f>SUM(B4:D4)</f>
        <v>22.2</v>
      </c>
      <c r="F4" s="16">
        <f t="shared" ref="F4:F9" si="0">E4/3</f>
        <v>7.3999999999999995</v>
      </c>
      <c r="H4" s="11" t="s">
        <v>20</v>
      </c>
      <c r="I4" s="9">
        <f>E11^2/24</f>
        <v>1228.3704166666669</v>
      </c>
      <c r="P4" s="3" t="s">
        <v>15</v>
      </c>
      <c r="Q4" s="8">
        <f>I3-1</f>
        <v>2</v>
      </c>
      <c r="R4" s="12">
        <f>SUMSQ(B11:D11)/8-I4</f>
        <v>2.893333333333203</v>
      </c>
      <c r="S4" s="12">
        <f t="shared" ref="S4:S9" si="1">R4/Q4</f>
        <v>1.4466666666666015</v>
      </c>
      <c r="T4" s="13">
        <f>S4/S9</f>
        <v>4.4940828402362625</v>
      </c>
      <c r="U4" s="10" t="s">
        <v>22</v>
      </c>
      <c r="V4" s="6">
        <v>3.74</v>
      </c>
      <c r="W4" s="5">
        <v>6.51</v>
      </c>
      <c r="Y4" s="101"/>
      <c r="Z4" s="58" t="s">
        <v>34</v>
      </c>
      <c r="AA4" s="58"/>
      <c r="AB4" s="58" t="s">
        <v>35</v>
      </c>
      <c r="AC4" s="58"/>
      <c r="AD4" s="58" t="s">
        <v>36</v>
      </c>
      <c r="AE4" s="58"/>
      <c r="AF4" s="58" t="s">
        <v>37</v>
      </c>
      <c r="AG4" s="58"/>
      <c r="AH4" s="42"/>
      <c r="AI4" s="101"/>
      <c r="AJ4" s="58" t="s">
        <v>34</v>
      </c>
      <c r="AK4" s="58"/>
      <c r="AL4" s="58"/>
      <c r="AM4" s="58" t="s">
        <v>35</v>
      </c>
      <c r="AN4" s="58"/>
      <c r="AO4" s="58"/>
      <c r="AP4" s="58" t="s">
        <v>36</v>
      </c>
      <c r="AQ4" s="58"/>
      <c r="AR4" s="58"/>
      <c r="AS4" s="58" t="s">
        <v>37</v>
      </c>
      <c r="AT4" s="58"/>
      <c r="AU4" s="58"/>
      <c r="AV4" s="109"/>
    </row>
    <row r="5" spans="1:48" ht="22.5" customHeight="1" thickBot="1" x14ac:dyDescent="0.3">
      <c r="A5" s="47" t="s">
        <v>48</v>
      </c>
      <c r="B5" s="36">
        <v>6.6</v>
      </c>
      <c r="C5" s="48">
        <v>6.8</v>
      </c>
      <c r="D5" s="14">
        <v>7.8</v>
      </c>
      <c r="E5" s="15">
        <f>SUM(B5:D5)</f>
        <v>21.2</v>
      </c>
      <c r="F5" s="16">
        <f t="shared" si="0"/>
        <v>7.0666666666666664</v>
      </c>
      <c r="H5" t="s">
        <v>53</v>
      </c>
      <c r="P5" s="3" t="s">
        <v>16</v>
      </c>
      <c r="Q5" s="8">
        <f>I1*I2-1</f>
        <v>7</v>
      </c>
      <c r="R5" s="12">
        <f>SUMSQ(E3:E10)/3-I4</f>
        <v>8.939583333333303</v>
      </c>
      <c r="S5" s="12">
        <f t="shared" si="1"/>
        <v>1.2770833333333289</v>
      </c>
      <c r="T5" s="13">
        <f>S5/S9</f>
        <v>3.9672707100589628</v>
      </c>
      <c r="U5" s="10" t="s">
        <v>22</v>
      </c>
      <c r="V5" s="6">
        <v>2.76</v>
      </c>
      <c r="W5" s="32">
        <v>4.28</v>
      </c>
      <c r="Y5" s="40" t="s">
        <v>38</v>
      </c>
      <c r="Z5" s="41">
        <f>I8/3</f>
        <v>8</v>
      </c>
      <c r="AA5" s="56" t="s">
        <v>86</v>
      </c>
      <c r="AB5" s="41">
        <v>7.4</v>
      </c>
      <c r="AC5" s="41" t="s">
        <v>85</v>
      </c>
      <c r="AD5" s="41">
        <v>7.07</v>
      </c>
      <c r="AE5" s="41" t="s">
        <v>85</v>
      </c>
      <c r="AF5" s="41">
        <v>6.67</v>
      </c>
      <c r="AG5" s="41" t="s">
        <v>85</v>
      </c>
      <c r="AI5" s="40" t="s">
        <v>38</v>
      </c>
      <c r="AJ5" s="41">
        <f>Z5</f>
        <v>8</v>
      </c>
      <c r="AK5" s="45" t="s">
        <v>86</v>
      </c>
      <c r="AL5" s="41" t="s">
        <v>32</v>
      </c>
      <c r="AM5" s="41">
        <f>AB5</f>
        <v>7.4</v>
      </c>
      <c r="AN5" s="41" t="s">
        <v>85</v>
      </c>
      <c r="AO5" s="41" t="s">
        <v>32</v>
      </c>
      <c r="AP5" s="41">
        <f>AD5</f>
        <v>7.07</v>
      </c>
      <c r="AQ5" s="41" t="s">
        <v>85</v>
      </c>
      <c r="AR5" s="41" t="s">
        <v>32</v>
      </c>
      <c r="AS5" s="41">
        <f>AF5</f>
        <v>6.67</v>
      </c>
      <c r="AT5" s="41" t="s">
        <v>85</v>
      </c>
      <c r="AU5" s="41" t="s">
        <v>32</v>
      </c>
      <c r="AV5" s="110">
        <v>1.74</v>
      </c>
    </row>
    <row r="6" spans="1:48" ht="15.75" customHeight="1" thickBot="1" x14ac:dyDescent="0.3">
      <c r="A6" s="47" t="s">
        <v>50</v>
      </c>
      <c r="B6" s="36">
        <v>6.8</v>
      </c>
      <c r="C6" s="48">
        <v>6.1</v>
      </c>
      <c r="D6" s="14">
        <v>7.1</v>
      </c>
      <c r="E6" s="15">
        <f t="shared" ref="E6:E9" si="2">SUM(B6:D6)</f>
        <v>20</v>
      </c>
      <c r="F6" s="16">
        <f t="shared" si="0"/>
        <v>6.666666666666667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P6" s="3" t="s">
        <v>24</v>
      </c>
      <c r="Q6" s="18">
        <f>I1-1</f>
        <v>1</v>
      </c>
      <c r="R6" s="12">
        <f>SUMSQ(M8:M9)/12-I4</f>
        <v>0.40041666666638775</v>
      </c>
      <c r="S6" s="12">
        <f t="shared" si="1"/>
        <v>0.40041666666638775</v>
      </c>
      <c r="T6" s="13">
        <f>S6/S9</f>
        <v>1.2438979289931553</v>
      </c>
      <c r="U6" s="10" t="s">
        <v>21</v>
      </c>
      <c r="V6" s="6">
        <v>4.5999999999999996</v>
      </c>
      <c r="W6" s="5">
        <v>8.86</v>
      </c>
      <c r="Y6" s="40" t="s">
        <v>25</v>
      </c>
      <c r="Z6" s="63">
        <v>6.43</v>
      </c>
      <c r="AA6" s="64" t="s">
        <v>85</v>
      </c>
      <c r="AB6" s="63">
        <v>7.07</v>
      </c>
      <c r="AC6" s="63" t="s">
        <v>85</v>
      </c>
      <c r="AD6" s="63">
        <v>6.47</v>
      </c>
      <c r="AE6" s="65" t="s">
        <v>85</v>
      </c>
      <c r="AF6" s="63">
        <v>8.1300000000000008</v>
      </c>
      <c r="AG6" s="65" t="s">
        <v>86</v>
      </c>
      <c r="AI6" s="40" t="s">
        <v>25</v>
      </c>
      <c r="AJ6" s="63">
        <f>Z6</f>
        <v>6.43</v>
      </c>
      <c r="AK6" s="66" t="s">
        <v>85</v>
      </c>
      <c r="AL6" s="63" t="s">
        <v>32</v>
      </c>
      <c r="AM6" s="63">
        <f>AB6</f>
        <v>7.07</v>
      </c>
      <c r="AN6" s="65" t="s">
        <v>85</v>
      </c>
      <c r="AO6" s="65" t="s">
        <v>32</v>
      </c>
      <c r="AP6" s="63">
        <f>AD6</f>
        <v>6.47</v>
      </c>
      <c r="AQ6" s="65" t="s">
        <v>85</v>
      </c>
      <c r="AR6" s="65" t="s">
        <v>32</v>
      </c>
      <c r="AS6" s="63">
        <f>AF6</f>
        <v>8.1300000000000008</v>
      </c>
      <c r="AT6" s="65" t="s">
        <v>86</v>
      </c>
      <c r="AU6" s="65" t="s">
        <v>32</v>
      </c>
      <c r="AV6" s="111"/>
    </row>
    <row r="7" spans="1:48" ht="16.5" thickBot="1" x14ac:dyDescent="0.3">
      <c r="A7" s="47" t="s">
        <v>45</v>
      </c>
      <c r="B7" s="50">
        <v>5.9</v>
      </c>
      <c r="C7" s="48">
        <v>6.6</v>
      </c>
      <c r="D7" s="14">
        <v>6.8</v>
      </c>
      <c r="E7" s="15">
        <f t="shared" si="2"/>
        <v>19.3</v>
      </c>
      <c r="F7" s="16">
        <f>E7/3</f>
        <v>6.4333333333333336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P7" s="3" t="s">
        <v>32</v>
      </c>
      <c r="Q7" s="18">
        <f>I2-1</f>
        <v>3</v>
      </c>
      <c r="R7" s="12">
        <f>SUMSQ(I10:L10)/6-I4</f>
        <v>1.3245833333330665</v>
      </c>
      <c r="S7" s="12">
        <f t="shared" si="1"/>
        <v>0.44152777777768887</v>
      </c>
      <c r="T7" s="13">
        <f>S7/S9</f>
        <v>1.3716099605519245</v>
      </c>
      <c r="U7" s="10" t="s">
        <v>21</v>
      </c>
      <c r="V7" s="6">
        <v>3.34</v>
      </c>
      <c r="W7" s="5">
        <v>5.56</v>
      </c>
      <c r="Y7" s="62" t="s">
        <v>96</v>
      </c>
      <c r="Z7" s="114">
        <v>1.37</v>
      </c>
      <c r="AA7" s="115"/>
      <c r="AB7" s="115"/>
      <c r="AC7" s="115"/>
      <c r="AD7" s="115"/>
      <c r="AE7" s="115"/>
      <c r="AF7" s="115"/>
      <c r="AG7" s="116"/>
      <c r="AI7" s="62" t="s">
        <v>96</v>
      </c>
      <c r="AJ7" s="114">
        <v>1.37</v>
      </c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6"/>
      <c r="AV7" s="112"/>
    </row>
    <row r="8" spans="1:48" ht="15.75" customHeight="1" thickBot="1" x14ac:dyDescent="0.3">
      <c r="A8" s="47" t="s">
        <v>47</v>
      </c>
      <c r="B8" s="51">
        <v>6.4</v>
      </c>
      <c r="C8" s="48">
        <v>6.2</v>
      </c>
      <c r="D8" s="14">
        <v>8.6</v>
      </c>
      <c r="E8" s="15">
        <f t="shared" si="2"/>
        <v>21.200000000000003</v>
      </c>
      <c r="F8" s="16">
        <f t="shared" si="0"/>
        <v>7.0666666666666673</v>
      </c>
      <c r="H8" s="1" t="s">
        <v>38</v>
      </c>
      <c r="I8" s="46">
        <v>24</v>
      </c>
      <c r="J8" s="46">
        <v>22.2</v>
      </c>
      <c r="K8" s="46">
        <v>21.2</v>
      </c>
      <c r="L8" s="46">
        <v>20</v>
      </c>
      <c r="M8" s="46">
        <f>SUM(I8:L8)</f>
        <v>87.4</v>
      </c>
      <c r="N8" s="17">
        <f>M8/4</f>
        <v>21.85</v>
      </c>
      <c r="P8" s="19" t="s">
        <v>43</v>
      </c>
      <c r="Q8" s="22">
        <f>Q6*Q7</f>
        <v>3</v>
      </c>
      <c r="R8" s="20">
        <f>R5-R6-R7</f>
        <v>7.2145833333338487</v>
      </c>
      <c r="S8" s="20">
        <f t="shared" si="1"/>
        <v>2.4048611111112828</v>
      </c>
      <c r="T8" s="23">
        <f>S8/S9</f>
        <v>7.4707223865879371</v>
      </c>
      <c r="U8" s="24" t="s">
        <v>93</v>
      </c>
      <c r="V8" s="25">
        <v>3.34</v>
      </c>
      <c r="W8" s="21">
        <v>5.56</v>
      </c>
    </row>
    <row r="9" spans="1:48" ht="15.75" customHeight="1" thickBot="1" x14ac:dyDescent="0.3">
      <c r="A9" s="47" t="s">
        <v>49</v>
      </c>
      <c r="B9" s="36">
        <v>6.1</v>
      </c>
      <c r="C9" s="48">
        <v>5.9</v>
      </c>
      <c r="D9" s="14">
        <v>7.4</v>
      </c>
      <c r="E9" s="15">
        <f t="shared" si="2"/>
        <v>19.399999999999999</v>
      </c>
      <c r="F9" s="16">
        <f t="shared" si="0"/>
        <v>6.4666666666666659</v>
      </c>
      <c r="H9" s="1" t="s">
        <v>25</v>
      </c>
      <c r="I9" s="16">
        <v>19.3</v>
      </c>
      <c r="J9" s="16">
        <v>21.2</v>
      </c>
      <c r="K9" s="17">
        <v>19.399999999999999</v>
      </c>
      <c r="L9" s="17">
        <v>24.4</v>
      </c>
      <c r="M9" s="46">
        <f>SUM(I9:L9)</f>
        <v>84.3</v>
      </c>
      <c r="N9" s="17">
        <f>M9/4</f>
        <v>21.074999999999999</v>
      </c>
      <c r="P9" s="26" t="s">
        <v>17</v>
      </c>
      <c r="Q9" s="27">
        <f>Q5*Q4</f>
        <v>14</v>
      </c>
      <c r="R9" s="28">
        <f>R10-R4-R5</f>
        <v>4.506666666666888</v>
      </c>
      <c r="S9" s="28">
        <f t="shared" si="1"/>
        <v>0.32190476190477774</v>
      </c>
      <c r="T9" s="28"/>
      <c r="U9" s="29"/>
      <c r="V9" s="29"/>
      <c r="W9" s="29"/>
      <c r="Y9" s="37" t="s">
        <v>95</v>
      </c>
      <c r="Z9">
        <v>4.21</v>
      </c>
    </row>
    <row r="10" spans="1:48" ht="16.5" customHeight="1" thickBot="1" x14ac:dyDescent="0.3">
      <c r="A10" s="47" t="s">
        <v>51</v>
      </c>
      <c r="B10" s="36">
        <v>8.1999999999999993</v>
      </c>
      <c r="C10" s="48">
        <v>8.3000000000000007</v>
      </c>
      <c r="D10" s="14">
        <v>7.9</v>
      </c>
      <c r="E10" s="15">
        <f>SUM(B10:D10)</f>
        <v>24.4</v>
      </c>
      <c r="F10" s="16">
        <f>AVERAGE(B10:D10)</f>
        <v>8.1333333333333329</v>
      </c>
      <c r="H10" s="1" t="s">
        <v>2</v>
      </c>
      <c r="I10" s="16">
        <f>SUM(I8:I9)</f>
        <v>43.3</v>
      </c>
      <c r="J10" s="16">
        <f t="shared" ref="J10:L10" si="3">SUM(J8:J9)</f>
        <v>43.4</v>
      </c>
      <c r="K10" s="16">
        <f t="shared" si="3"/>
        <v>40.599999999999994</v>
      </c>
      <c r="L10" s="16">
        <f t="shared" si="3"/>
        <v>44.4</v>
      </c>
      <c r="M10" s="16"/>
      <c r="N10" s="8"/>
      <c r="P10" s="33" t="s">
        <v>18</v>
      </c>
      <c r="Q10" s="31">
        <f>I1*I2*I3-1</f>
        <v>23</v>
      </c>
      <c r="R10" s="86">
        <f>SUMSQ(B3:D10)-I4</f>
        <v>16.339583333333394</v>
      </c>
      <c r="S10" s="30"/>
      <c r="T10" s="30"/>
      <c r="U10" s="30"/>
      <c r="V10" s="30"/>
      <c r="W10" s="30"/>
      <c r="Y10" t="s">
        <v>31</v>
      </c>
      <c r="Z10" s="57">
        <f>S9</f>
        <v>0.32190476190477774</v>
      </c>
    </row>
    <row r="11" spans="1:48" ht="15.75" customHeight="1" thickBot="1" x14ac:dyDescent="0.3">
      <c r="A11" s="1" t="s">
        <v>7</v>
      </c>
      <c r="B11" s="49">
        <f>SUM(B3:B10)</f>
        <v>54.7</v>
      </c>
      <c r="C11" s="14">
        <f>SUM(C3:C10)</f>
        <v>55.900000000000006</v>
      </c>
      <c r="D11" s="14">
        <f>SUM(D3:D10)</f>
        <v>61.099999999999994</v>
      </c>
      <c r="E11" s="14">
        <f>SUM(E3:E10)</f>
        <v>171.70000000000002</v>
      </c>
      <c r="F11" s="8"/>
      <c r="H11" s="2" t="s">
        <v>8</v>
      </c>
      <c r="I11" s="16">
        <f>I10/2</f>
        <v>21.65</v>
      </c>
      <c r="J11" s="16">
        <f t="shared" ref="J11:L11" si="4">J10/2</f>
        <v>21.7</v>
      </c>
      <c r="K11" s="16">
        <f t="shared" si="4"/>
        <v>20.299999999999997</v>
      </c>
      <c r="L11" s="16">
        <f t="shared" si="4"/>
        <v>22.2</v>
      </c>
      <c r="M11" s="8"/>
      <c r="N11" s="8"/>
      <c r="Y11" t="s">
        <v>96</v>
      </c>
      <c r="Z11">
        <f>Z9*(Z10/3)^0.5</f>
        <v>1.3790663738530342</v>
      </c>
    </row>
    <row r="12" spans="1:48" ht="15.75" customHeight="1" x14ac:dyDescent="0.25">
      <c r="I12"/>
      <c r="J12"/>
      <c r="K12"/>
      <c r="L12"/>
      <c r="M12"/>
      <c r="N12"/>
      <c r="O12"/>
    </row>
    <row r="13" spans="1:48" ht="15.75" customHeight="1" x14ac:dyDescent="0.25">
      <c r="I13"/>
      <c r="J13"/>
      <c r="K13"/>
      <c r="L13"/>
      <c r="M13"/>
      <c r="N13"/>
      <c r="O13"/>
      <c r="P13" t="s">
        <v>91</v>
      </c>
      <c r="Y13" s="100" t="s">
        <v>32</v>
      </c>
      <c r="Z13" s="102" t="s">
        <v>24</v>
      </c>
      <c r="AA13" s="103"/>
      <c r="AB13" s="103"/>
      <c r="AC13" s="104"/>
    </row>
    <row r="14" spans="1:48" ht="15.75" x14ac:dyDescent="0.25">
      <c r="A14" s="34" t="s">
        <v>38</v>
      </c>
      <c r="B14" s="35" t="s">
        <v>40</v>
      </c>
      <c r="C14" s="35"/>
      <c r="H14" s="9"/>
      <c r="J14"/>
      <c r="K14"/>
      <c r="L14"/>
      <c r="M14"/>
      <c r="N14"/>
      <c r="O14"/>
      <c r="P14" s="43" t="s">
        <v>16</v>
      </c>
      <c r="Q14" s="43" t="s">
        <v>8</v>
      </c>
      <c r="Y14" s="101"/>
      <c r="Z14" s="40" t="s">
        <v>38</v>
      </c>
      <c r="AA14" s="43"/>
      <c r="AB14" s="40" t="s">
        <v>25</v>
      </c>
      <c r="AC14" s="43"/>
    </row>
    <row r="15" spans="1:48" ht="15.75" x14ac:dyDescent="0.25">
      <c r="A15" s="34" t="s">
        <v>25</v>
      </c>
      <c r="B15" s="126" t="s">
        <v>41</v>
      </c>
      <c r="C15" s="126"/>
      <c r="D15" s="126"/>
      <c r="H15" s="9"/>
      <c r="J15"/>
      <c r="K15"/>
      <c r="L15"/>
      <c r="M15"/>
      <c r="N15"/>
      <c r="O15"/>
      <c r="P15" s="43" t="s">
        <v>38</v>
      </c>
      <c r="Q15" s="43">
        <v>21.85</v>
      </c>
      <c r="Y15" s="39" t="s">
        <v>34</v>
      </c>
      <c r="Z15" s="41">
        <f>Z5</f>
        <v>8</v>
      </c>
      <c r="AA15" s="38" t="s">
        <v>32</v>
      </c>
      <c r="AB15" s="41">
        <f>Z6</f>
        <v>6.43</v>
      </c>
      <c r="AC15" s="43" t="s">
        <v>32</v>
      </c>
      <c r="AD15" s="44"/>
    </row>
    <row r="16" spans="1:48" ht="15" customHeight="1" x14ac:dyDescent="0.25">
      <c r="M16"/>
      <c r="N16"/>
      <c r="O16"/>
      <c r="P16" s="43" t="s">
        <v>25</v>
      </c>
      <c r="Q16" s="84">
        <v>21.08</v>
      </c>
      <c r="Y16" s="39" t="s">
        <v>35</v>
      </c>
      <c r="Z16" s="41">
        <f>AB5</f>
        <v>7.4</v>
      </c>
      <c r="AA16" s="38" t="s">
        <v>32</v>
      </c>
      <c r="AB16" s="41">
        <f>AB6</f>
        <v>7.07</v>
      </c>
      <c r="AC16" s="43" t="s">
        <v>32</v>
      </c>
    </row>
    <row r="17" spans="1:32" ht="15" customHeight="1" x14ac:dyDescent="0.25">
      <c r="A17" s="34" t="s">
        <v>34</v>
      </c>
      <c r="B17" s="9" t="s">
        <v>64</v>
      </c>
      <c r="Y17" s="39" t="s">
        <v>36</v>
      </c>
      <c r="Z17" s="41">
        <f>AD5</f>
        <v>7.07</v>
      </c>
      <c r="AA17" s="38" t="s">
        <v>32</v>
      </c>
      <c r="AB17" s="41">
        <f>AD6</f>
        <v>6.47</v>
      </c>
      <c r="AC17" s="43" t="s">
        <v>32</v>
      </c>
    </row>
    <row r="18" spans="1:32" ht="15.75" x14ac:dyDescent="0.25">
      <c r="A18" s="34" t="s">
        <v>35</v>
      </c>
      <c r="B18" s="9" t="s">
        <v>65</v>
      </c>
      <c r="P18" t="s">
        <v>92</v>
      </c>
      <c r="Y18" s="39" t="s">
        <v>37</v>
      </c>
      <c r="Z18" s="41">
        <f>AF5</f>
        <v>6.67</v>
      </c>
      <c r="AA18" s="38" t="s">
        <v>32</v>
      </c>
      <c r="AB18" s="41">
        <f>AF6</f>
        <v>8.1300000000000008</v>
      </c>
      <c r="AC18" s="43" t="s">
        <v>32</v>
      </c>
    </row>
    <row r="19" spans="1:32" ht="15" customHeight="1" x14ac:dyDescent="0.25">
      <c r="A19" s="34" t="s">
        <v>36</v>
      </c>
      <c r="B19" s="9" t="s">
        <v>39</v>
      </c>
      <c r="P19" s="43" t="s">
        <v>16</v>
      </c>
      <c r="Q19" s="75" t="s">
        <v>8</v>
      </c>
      <c r="Y19" s="39" t="s">
        <v>30</v>
      </c>
      <c r="Z19" s="105">
        <v>1.74</v>
      </c>
      <c r="AA19" s="106"/>
      <c r="AB19" s="106"/>
      <c r="AC19" s="107"/>
    </row>
    <row r="20" spans="1:32" ht="15" customHeight="1" x14ac:dyDescent="0.25">
      <c r="A20" s="34" t="s">
        <v>37</v>
      </c>
      <c r="B20" s="9" t="s">
        <v>66</v>
      </c>
      <c r="P20" s="43" t="s">
        <v>34</v>
      </c>
      <c r="Q20" s="75">
        <v>21.65</v>
      </c>
    </row>
    <row r="21" spans="1:32" ht="15" customHeight="1" x14ac:dyDescent="0.25">
      <c r="A21" s="34"/>
      <c r="P21" s="43" t="s">
        <v>35</v>
      </c>
      <c r="Q21" s="75">
        <v>21.7</v>
      </c>
      <c r="Y21" s="37" t="s">
        <v>97</v>
      </c>
      <c r="Z21">
        <v>5.32</v>
      </c>
    </row>
    <row r="22" spans="1:32" ht="15" customHeight="1" x14ac:dyDescent="0.25">
      <c r="P22" s="43" t="s">
        <v>36</v>
      </c>
      <c r="Q22" s="75">
        <v>20.3</v>
      </c>
      <c r="Y22" t="s">
        <v>31</v>
      </c>
      <c r="Z22" s="57">
        <f>S9</f>
        <v>0.32190476190477774</v>
      </c>
    </row>
    <row r="23" spans="1:32" ht="15" customHeight="1" x14ac:dyDescent="0.25">
      <c r="P23" s="43" t="s">
        <v>37</v>
      </c>
      <c r="Q23" s="75">
        <v>22.2</v>
      </c>
      <c r="S23" s="44"/>
      <c r="Y23" t="s">
        <v>96</v>
      </c>
      <c r="Z23">
        <f>Z21*(Z22/3)^0.5</f>
        <v>1.7426681968879199</v>
      </c>
    </row>
    <row r="24" spans="1:32" x14ac:dyDescent="0.25">
      <c r="S24" s="44"/>
      <c r="AF24" s="76"/>
    </row>
    <row r="25" spans="1:32" x14ac:dyDescent="0.25">
      <c r="S25" s="44"/>
    </row>
    <row r="26" spans="1:32" x14ac:dyDescent="0.25">
      <c r="S26" s="44"/>
    </row>
  </sheetData>
  <mergeCells count="21">
    <mergeCell ref="A1:A2"/>
    <mergeCell ref="B1:D1"/>
    <mergeCell ref="E1:E2"/>
    <mergeCell ref="F1:F2"/>
    <mergeCell ref="P2:W2"/>
    <mergeCell ref="N6:N7"/>
    <mergeCell ref="I6:L6"/>
    <mergeCell ref="M6:M7"/>
    <mergeCell ref="H6:H7"/>
    <mergeCell ref="B15:D15"/>
    <mergeCell ref="Y13:Y14"/>
    <mergeCell ref="Z13:AC13"/>
    <mergeCell ref="Z19:AC19"/>
    <mergeCell ref="AV3:AV4"/>
    <mergeCell ref="AV5:AV7"/>
    <mergeCell ref="Y3:Y4"/>
    <mergeCell ref="Z7:AG7"/>
    <mergeCell ref="AI3:AI4"/>
    <mergeCell ref="AJ3:AU3"/>
    <mergeCell ref="AJ7:AU7"/>
    <mergeCell ref="Z3:AG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23"/>
  <sheetViews>
    <sheetView zoomScale="80" zoomScaleNormal="80" workbookViewId="0">
      <selection activeCell="Q16" sqref="Q16"/>
    </sheetView>
  </sheetViews>
  <sheetFormatPr defaultRowHeight="15" x14ac:dyDescent="0.25"/>
  <cols>
    <col min="1" max="1" width="14.7109375" customWidth="1"/>
    <col min="16" max="16" width="12.85546875" customWidth="1"/>
    <col min="26" max="26" width="13.7109375" customWidth="1"/>
    <col min="27" max="27" width="6.85546875" customWidth="1"/>
    <col min="28" max="28" width="6.42578125" customWidth="1"/>
    <col min="29" max="29" width="7.28515625" customWidth="1"/>
    <col min="30" max="30" width="7" customWidth="1"/>
    <col min="31" max="31" width="7.5703125" customWidth="1"/>
  </cols>
  <sheetData>
    <row r="1" spans="1:23" ht="15.7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  <c r="J1" s="9"/>
      <c r="K1" s="9"/>
      <c r="L1" s="9"/>
      <c r="M1" s="9"/>
      <c r="N1" s="9"/>
      <c r="O1" s="9"/>
    </row>
    <row r="2" spans="1:23" ht="15.7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J2" s="9"/>
      <c r="K2" s="9"/>
      <c r="L2" s="9"/>
      <c r="M2" s="9"/>
      <c r="N2" s="9"/>
      <c r="O2" s="9"/>
      <c r="P2" s="132" t="s">
        <v>71</v>
      </c>
      <c r="Q2" s="133"/>
      <c r="R2" s="133"/>
      <c r="S2" s="133"/>
      <c r="T2" s="133"/>
      <c r="U2" s="133"/>
      <c r="V2" s="133"/>
      <c r="W2" s="134"/>
    </row>
    <row r="3" spans="1:23" ht="16.5" thickBot="1" x14ac:dyDescent="0.3">
      <c r="A3" s="1" t="s">
        <v>44</v>
      </c>
      <c r="B3" s="53">
        <v>10</v>
      </c>
      <c r="C3" s="54">
        <v>9</v>
      </c>
      <c r="D3" s="14">
        <v>12</v>
      </c>
      <c r="E3" s="15">
        <f>SUM(B3:D3)</f>
        <v>31</v>
      </c>
      <c r="F3" s="16">
        <f>E3/3</f>
        <v>10.333333333333334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</row>
    <row r="4" spans="1:23" ht="16.5" thickBot="1" x14ac:dyDescent="0.3">
      <c r="A4" s="47" t="s">
        <v>46</v>
      </c>
      <c r="B4" s="52">
        <v>12</v>
      </c>
      <c r="C4" s="48">
        <v>10</v>
      </c>
      <c r="D4" s="14">
        <v>10</v>
      </c>
      <c r="E4" s="15">
        <f>SUM(B4:D4)</f>
        <v>32</v>
      </c>
      <c r="F4" s="16">
        <f t="shared" ref="F4:F9" si="0">E4/3</f>
        <v>10.666666666666666</v>
      </c>
      <c r="H4" s="11" t="s">
        <v>20</v>
      </c>
      <c r="I4" s="9">
        <f>E11^2/24</f>
        <v>2667.0416666666665</v>
      </c>
      <c r="J4" s="9"/>
      <c r="K4" s="9"/>
      <c r="L4" s="9"/>
      <c r="M4" s="9"/>
      <c r="N4" s="9"/>
      <c r="O4" s="9"/>
      <c r="P4" s="3" t="s">
        <v>15</v>
      </c>
      <c r="Q4" s="8">
        <f>I3-1</f>
        <v>2</v>
      </c>
      <c r="R4" s="12">
        <f>SUMSQ(B11:D11)/8-I4</f>
        <v>2.3333333333334849</v>
      </c>
      <c r="S4" s="12">
        <f t="shared" ref="S4:S9" si="1">R4/Q4</f>
        <v>1.1666666666667425</v>
      </c>
      <c r="T4" s="13">
        <f>S4/S$9</f>
        <v>1.1395348837210284</v>
      </c>
      <c r="U4" s="10" t="s">
        <v>21</v>
      </c>
      <c r="V4" s="6">
        <v>3.74</v>
      </c>
      <c r="W4" s="5">
        <v>6.51</v>
      </c>
    </row>
    <row r="5" spans="1:23" ht="16.5" thickBot="1" x14ac:dyDescent="0.3">
      <c r="A5" s="47" t="s">
        <v>48</v>
      </c>
      <c r="B5" s="36">
        <v>12</v>
      </c>
      <c r="C5" s="48">
        <v>12</v>
      </c>
      <c r="D5" s="14">
        <v>10</v>
      </c>
      <c r="E5" s="15">
        <f>SUM(B5:D5)</f>
        <v>34</v>
      </c>
      <c r="F5" s="16">
        <f t="shared" si="0"/>
        <v>11.333333333333334</v>
      </c>
      <c r="H5" t="s">
        <v>67</v>
      </c>
      <c r="I5" s="9"/>
      <c r="J5" s="9"/>
      <c r="K5" s="9"/>
      <c r="L5" s="9"/>
      <c r="M5" s="9"/>
      <c r="N5" s="9"/>
      <c r="O5" s="9"/>
      <c r="P5" s="3" t="s">
        <v>16</v>
      </c>
      <c r="Q5" s="8">
        <f>I1*I2-1</f>
        <v>7</v>
      </c>
      <c r="R5" s="12">
        <f>SUMSQ(E3:E10)/3-I4</f>
        <v>9.2916666666669698</v>
      </c>
      <c r="S5" s="12">
        <f t="shared" si="1"/>
        <v>1.3273809523809956</v>
      </c>
      <c r="T5" s="13">
        <f>S5/S$9</f>
        <v>1.2965116279070463</v>
      </c>
      <c r="U5" s="10" t="s">
        <v>21</v>
      </c>
      <c r="V5" s="6">
        <v>2.76</v>
      </c>
      <c r="W5" s="32">
        <v>4.28</v>
      </c>
    </row>
    <row r="6" spans="1:23" ht="15.75" customHeight="1" thickBot="1" x14ac:dyDescent="0.3">
      <c r="A6" s="47" t="s">
        <v>50</v>
      </c>
      <c r="B6" s="36">
        <v>10</v>
      </c>
      <c r="C6" s="48">
        <v>10</v>
      </c>
      <c r="D6" s="14">
        <v>9</v>
      </c>
      <c r="E6" s="15">
        <f t="shared" ref="E6:E9" si="2">SUM(B6:D6)</f>
        <v>29</v>
      </c>
      <c r="F6" s="16">
        <f t="shared" si="0"/>
        <v>9.6666666666666661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O6" s="9"/>
      <c r="P6" s="3" t="s">
        <v>24</v>
      </c>
      <c r="Q6" s="18">
        <f>I1-1</f>
        <v>1</v>
      </c>
      <c r="R6" s="12">
        <f>SUMSQ(M8:M9)/12-I4</f>
        <v>4.1666666666969832E-2</v>
      </c>
      <c r="S6" s="12">
        <f t="shared" si="1"/>
        <v>4.1666666666969832E-2</v>
      </c>
      <c r="T6" s="13">
        <f t="shared" ref="T6:T8" si="3">S6/S$9</f>
        <v>4.0697674418901625E-2</v>
      </c>
      <c r="U6" s="10" t="s">
        <v>21</v>
      </c>
      <c r="V6" s="6">
        <v>4.5999999999999996</v>
      </c>
      <c r="W6" s="5">
        <v>8.86</v>
      </c>
    </row>
    <row r="7" spans="1:23" ht="16.5" thickBot="1" x14ac:dyDescent="0.3">
      <c r="A7" s="47" t="s">
        <v>45</v>
      </c>
      <c r="B7" s="50">
        <v>10</v>
      </c>
      <c r="C7" s="48">
        <v>10</v>
      </c>
      <c r="D7" s="14">
        <v>9</v>
      </c>
      <c r="E7" s="15">
        <f t="shared" si="2"/>
        <v>29</v>
      </c>
      <c r="F7" s="16">
        <f>E7/3</f>
        <v>9.6666666666666661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O7" s="9"/>
      <c r="P7" s="3" t="s">
        <v>32</v>
      </c>
      <c r="Q7" s="18">
        <f>I2-1</f>
        <v>3</v>
      </c>
      <c r="R7" s="12">
        <f>SUMSQ(I10:L10)/6-I4</f>
        <v>7.7916666666669698</v>
      </c>
      <c r="S7" s="12">
        <f t="shared" si="1"/>
        <v>2.5972222222223231</v>
      </c>
      <c r="T7" s="13">
        <f t="shared" si="3"/>
        <v>2.5368217054265085</v>
      </c>
      <c r="U7" s="10" t="s">
        <v>21</v>
      </c>
      <c r="V7" s="6">
        <v>3.34</v>
      </c>
      <c r="W7" s="5">
        <v>5.56</v>
      </c>
    </row>
    <row r="8" spans="1:23" ht="16.5" thickBot="1" x14ac:dyDescent="0.3">
      <c r="A8" s="47" t="s">
        <v>47</v>
      </c>
      <c r="B8" s="51">
        <v>11</v>
      </c>
      <c r="C8" s="48">
        <v>12</v>
      </c>
      <c r="D8" s="14">
        <v>10</v>
      </c>
      <c r="E8" s="15">
        <f t="shared" si="2"/>
        <v>33</v>
      </c>
      <c r="F8" s="16">
        <f t="shared" si="0"/>
        <v>11</v>
      </c>
      <c r="H8" s="1" t="s">
        <v>38</v>
      </c>
      <c r="I8" s="46">
        <f>E3</f>
        <v>31</v>
      </c>
      <c r="J8" s="46">
        <v>32</v>
      </c>
      <c r="K8" s="46">
        <v>34</v>
      </c>
      <c r="L8" s="46">
        <v>29</v>
      </c>
      <c r="M8" s="59">
        <f>SUM(I8:L8)</f>
        <v>126</v>
      </c>
      <c r="N8" s="17">
        <f>M8/4</f>
        <v>31.5</v>
      </c>
      <c r="O8" s="9"/>
      <c r="P8" s="19" t="s">
        <v>43</v>
      </c>
      <c r="Q8" s="22">
        <f>Q6*Q7</f>
        <v>3</v>
      </c>
      <c r="R8" s="20">
        <f>R5-R6-R7</f>
        <v>1.4583333333330302</v>
      </c>
      <c r="S8" s="20">
        <f t="shared" si="1"/>
        <v>0.48611111111101007</v>
      </c>
      <c r="T8" s="23">
        <f t="shared" si="3"/>
        <v>0.47480620155029896</v>
      </c>
      <c r="U8" s="24" t="s">
        <v>21</v>
      </c>
      <c r="V8" s="25">
        <v>3.34</v>
      </c>
      <c r="W8" s="21">
        <v>5.56</v>
      </c>
    </row>
    <row r="9" spans="1:23" ht="16.5" thickBot="1" x14ac:dyDescent="0.3">
      <c r="A9" s="47" t="s">
        <v>49</v>
      </c>
      <c r="B9" s="36">
        <v>12</v>
      </c>
      <c r="C9" s="48">
        <v>12</v>
      </c>
      <c r="D9" s="14">
        <v>10</v>
      </c>
      <c r="E9" s="15">
        <f t="shared" si="2"/>
        <v>34</v>
      </c>
      <c r="F9" s="16">
        <f t="shared" si="0"/>
        <v>11.333333333333334</v>
      </c>
      <c r="H9" s="1" t="s">
        <v>25</v>
      </c>
      <c r="I9" s="16">
        <v>29</v>
      </c>
      <c r="J9" s="16">
        <v>33</v>
      </c>
      <c r="K9" s="17">
        <v>34</v>
      </c>
      <c r="L9" s="17">
        <f>E10</f>
        <v>31</v>
      </c>
      <c r="M9" s="7">
        <f>SUM(I9:L9)</f>
        <v>127</v>
      </c>
      <c r="N9" s="17">
        <f>M9/4</f>
        <v>31.75</v>
      </c>
      <c r="O9" s="9"/>
      <c r="P9" s="26" t="s">
        <v>17</v>
      </c>
      <c r="Q9" s="27">
        <f>Q5*Q4</f>
        <v>14</v>
      </c>
      <c r="R9" s="28">
        <f>R10-R4-R5</f>
        <v>14.33333333333303</v>
      </c>
      <c r="S9" s="28">
        <f t="shared" si="1"/>
        <v>1.0238095238095022</v>
      </c>
      <c r="T9" s="28"/>
      <c r="U9" s="29"/>
      <c r="V9" s="29"/>
      <c r="W9" s="29"/>
    </row>
    <row r="10" spans="1:23" ht="16.5" thickBot="1" x14ac:dyDescent="0.3">
      <c r="A10" s="47" t="s">
        <v>51</v>
      </c>
      <c r="B10" s="36">
        <v>10</v>
      </c>
      <c r="C10" s="48">
        <v>10</v>
      </c>
      <c r="D10" s="14">
        <v>11</v>
      </c>
      <c r="E10" s="15">
        <f>SUM(B10:D10)</f>
        <v>31</v>
      </c>
      <c r="F10" s="16">
        <f>AVERAGE(B10:D10)</f>
        <v>10.333333333333334</v>
      </c>
      <c r="H10" s="1" t="s">
        <v>2</v>
      </c>
      <c r="I10" s="16">
        <f>SUM(I8:I9)</f>
        <v>60</v>
      </c>
      <c r="J10" s="16">
        <f>SUM(J8:J9)</f>
        <v>65</v>
      </c>
      <c r="K10" s="16">
        <f>SUM(K8:K9)</f>
        <v>68</v>
      </c>
      <c r="L10" s="16">
        <f>SUM(L8:L9)</f>
        <v>60</v>
      </c>
      <c r="M10" s="8">
        <f>SUM(I10:L10)</f>
        <v>253</v>
      </c>
      <c r="N10" s="8"/>
      <c r="O10" s="9"/>
      <c r="P10" s="33" t="s">
        <v>18</v>
      </c>
      <c r="Q10" s="31">
        <f>I1*I2*I3-1</f>
        <v>23</v>
      </c>
      <c r="R10" s="30">
        <f>SUMSQ(B3:D10)-I4</f>
        <v>25.958333333333485</v>
      </c>
      <c r="S10" s="30"/>
      <c r="T10" s="30"/>
      <c r="U10" s="30"/>
      <c r="V10" s="30"/>
      <c r="W10" s="30"/>
    </row>
    <row r="11" spans="1:23" ht="16.5" thickBot="1" x14ac:dyDescent="0.3">
      <c r="A11" s="1" t="s">
        <v>7</v>
      </c>
      <c r="B11" s="49">
        <f>SUM(B3:B10)</f>
        <v>87</v>
      </c>
      <c r="C11" s="14">
        <f>SUM(C3:C10)</f>
        <v>85</v>
      </c>
      <c r="D11" s="14">
        <f>SUM(D3:D10)</f>
        <v>81</v>
      </c>
      <c r="E11" s="14">
        <f>SUM(E3:E10)</f>
        <v>253</v>
      </c>
      <c r="F11" s="8"/>
      <c r="H11" s="2" t="s">
        <v>8</v>
      </c>
      <c r="I11" s="16">
        <f>AVERAGE(I8:I9)</f>
        <v>30</v>
      </c>
      <c r="J11" s="16">
        <f>AVERAGE(J8:J9)</f>
        <v>32.5</v>
      </c>
      <c r="K11" s="16">
        <f>AVERAGE(K8:K9)</f>
        <v>34</v>
      </c>
      <c r="L11" s="16">
        <f>AVERAGE(L8:L9)</f>
        <v>30</v>
      </c>
      <c r="M11" s="8"/>
      <c r="N11" s="8"/>
      <c r="O11" s="9"/>
    </row>
    <row r="12" spans="1:23" x14ac:dyDescent="0.25">
      <c r="B12" s="9"/>
      <c r="C12" s="9"/>
      <c r="D12" s="9"/>
      <c r="E12" s="9"/>
      <c r="F12" s="9"/>
    </row>
    <row r="13" spans="1:23" x14ac:dyDescent="0.25">
      <c r="B13" s="9"/>
      <c r="C13" s="9"/>
      <c r="D13" s="9"/>
      <c r="E13" s="9"/>
      <c r="F13" s="9"/>
      <c r="P13" t="s">
        <v>91</v>
      </c>
    </row>
    <row r="14" spans="1:23" ht="15.75" x14ac:dyDescent="0.25">
      <c r="A14" s="34" t="s">
        <v>38</v>
      </c>
      <c r="B14" s="35" t="s">
        <v>40</v>
      </c>
      <c r="C14" s="35"/>
      <c r="D14" s="9"/>
      <c r="E14" s="9"/>
      <c r="F14" s="9"/>
      <c r="H14" s="9"/>
      <c r="I14" s="9"/>
      <c r="P14" s="43" t="s">
        <v>16</v>
      </c>
      <c r="Q14" s="43" t="s">
        <v>8</v>
      </c>
    </row>
    <row r="15" spans="1:23" ht="15.75" x14ac:dyDescent="0.25">
      <c r="A15" s="34" t="s">
        <v>25</v>
      </c>
      <c r="B15" s="126" t="s">
        <v>41</v>
      </c>
      <c r="C15" s="126"/>
      <c r="D15" s="126"/>
      <c r="E15" s="9"/>
      <c r="F15" s="9"/>
      <c r="H15" s="9"/>
      <c r="I15" s="9"/>
      <c r="P15" s="43" t="s">
        <v>38</v>
      </c>
      <c r="Q15" s="75">
        <v>31.5</v>
      </c>
    </row>
    <row r="16" spans="1:23" x14ac:dyDescent="0.25">
      <c r="B16" s="9"/>
      <c r="C16" s="9"/>
      <c r="D16" s="9"/>
      <c r="E16" s="9"/>
      <c r="F16" s="9"/>
      <c r="I16" s="9"/>
      <c r="J16" s="9"/>
      <c r="K16" s="9"/>
      <c r="L16" s="9"/>
      <c r="P16" s="43" t="s">
        <v>25</v>
      </c>
      <c r="Q16" s="75">
        <v>31.75</v>
      </c>
    </row>
    <row r="17" spans="1:17" ht="15.75" x14ac:dyDescent="0.25">
      <c r="A17" s="34" t="s">
        <v>34</v>
      </c>
      <c r="B17" s="9" t="s">
        <v>64</v>
      </c>
      <c r="C17" s="9"/>
      <c r="D17" s="9"/>
      <c r="E17" s="9"/>
      <c r="F17" s="9"/>
      <c r="I17" s="9"/>
      <c r="J17" s="9"/>
      <c r="K17" s="9"/>
      <c r="L17" s="9"/>
      <c r="M17" s="9"/>
      <c r="N17" s="9"/>
      <c r="O17" s="9"/>
    </row>
    <row r="18" spans="1:17" ht="15.75" x14ac:dyDescent="0.25">
      <c r="A18" s="34" t="s">
        <v>35</v>
      </c>
      <c r="B18" s="9" t="s">
        <v>65</v>
      </c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  <c r="P18" t="s">
        <v>92</v>
      </c>
    </row>
    <row r="19" spans="1:17" ht="15.75" x14ac:dyDescent="0.25">
      <c r="A19" s="34" t="s">
        <v>36</v>
      </c>
      <c r="B19" s="9" t="s">
        <v>39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  <c r="P19" s="43" t="s">
        <v>16</v>
      </c>
      <c r="Q19" s="75" t="s">
        <v>8</v>
      </c>
    </row>
    <row r="20" spans="1:17" ht="15.75" x14ac:dyDescent="0.25">
      <c r="A20" s="34" t="s">
        <v>37</v>
      </c>
      <c r="B20" s="9" t="s">
        <v>66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  <c r="P20" s="43" t="s">
        <v>34</v>
      </c>
      <c r="Q20" s="75">
        <v>30</v>
      </c>
    </row>
    <row r="21" spans="1:17" ht="15.75" x14ac:dyDescent="0.25">
      <c r="A21" s="34"/>
      <c r="B21" s="9"/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  <c r="P21" s="43" t="s">
        <v>35</v>
      </c>
      <c r="Q21" s="75">
        <v>32.5</v>
      </c>
    </row>
    <row r="22" spans="1:17" x14ac:dyDescent="0.25">
      <c r="B22" s="9"/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  <c r="P22" s="43" t="s">
        <v>36</v>
      </c>
      <c r="Q22" s="75">
        <v>34</v>
      </c>
    </row>
    <row r="23" spans="1:17" x14ac:dyDescent="0.25">
      <c r="B23" s="9"/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  <c r="P23" s="43" t="s">
        <v>37</v>
      </c>
      <c r="Q23" s="75">
        <v>30</v>
      </c>
    </row>
  </sheetData>
  <mergeCells count="10">
    <mergeCell ref="A1:A2"/>
    <mergeCell ref="B1:D1"/>
    <mergeCell ref="E1:E2"/>
    <mergeCell ref="F1:F2"/>
    <mergeCell ref="B15:D15"/>
    <mergeCell ref="H6:H7"/>
    <mergeCell ref="N6:N7"/>
    <mergeCell ref="P2:W2"/>
    <mergeCell ref="I6:L6"/>
    <mergeCell ref="M6:M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V26"/>
  <sheetViews>
    <sheetView topLeftCell="Y1" zoomScale="80" zoomScaleNormal="80" workbookViewId="0">
      <selection activeCell="AT5" sqref="AT5"/>
    </sheetView>
  </sheetViews>
  <sheetFormatPr defaultRowHeight="15" x14ac:dyDescent="0.25"/>
  <cols>
    <col min="1" max="1" width="14.7109375" customWidth="1"/>
    <col min="16" max="16" width="12.85546875" customWidth="1"/>
    <col min="18" max="18" width="9.7109375" customWidth="1"/>
    <col min="26" max="26" width="6.140625" customWidth="1"/>
    <col min="27" max="27" width="6.28515625" customWidth="1"/>
    <col min="28" max="28" width="6.42578125" customWidth="1"/>
    <col min="29" max="29" width="7.28515625" customWidth="1"/>
    <col min="30" max="30" width="7" customWidth="1"/>
    <col min="31" max="31" width="7.5703125" customWidth="1"/>
  </cols>
  <sheetData>
    <row r="1" spans="1:48" ht="15.7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  <c r="J1" s="9"/>
      <c r="K1" s="9"/>
      <c r="L1" s="9"/>
      <c r="M1" s="9"/>
      <c r="N1" s="9"/>
      <c r="O1" s="9"/>
    </row>
    <row r="2" spans="1:48" ht="15.7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J2" s="9"/>
      <c r="K2" s="9"/>
      <c r="L2" s="9"/>
      <c r="M2" s="9"/>
      <c r="N2" s="9"/>
      <c r="O2" s="9"/>
      <c r="P2" s="132" t="s">
        <v>61</v>
      </c>
      <c r="Q2" s="133"/>
      <c r="R2" s="133"/>
      <c r="S2" s="133"/>
      <c r="T2" s="133"/>
      <c r="U2" s="133"/>
      <c r="V2" s="133"/>
      <c r="W2" s="134"/>
    </row>
    <row r="3" spans="1:48" ht="16.5" thickBot="1" x14ac:dyDescent="0.3">
      <c r="A3" s="1" t="s">
        <v>44</v>
      </c>
      <c r="B3" s="53">
        <v>8.4</v>
      </c>
      <c r="C3" s="54">
        <v>8.6</v>
      </c>
      <c r="D3" s="14">
        <v>7.3</v>
      </c>
      <c r="E3" s="15">
        <f>SUM(B3:D3)</f>
        <v>24.3</v>
      </c>
      <c r="F3" s="16">
        <f>E3/3</f>
        <v>8.1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  <c r="Y3" s="113" t="s">
        <v>24</v>
      </c>
      <c r="Z3" s="117" t="s">
        <v>32</v>
      </c>
      <c r="AA3" s="118"/>
      <c r="AB3" s="118"/>
      <c r="AC3" s="118"/>
      <c r="AD3" s="118"/>
      <c r="AE3" s="118"/>
      <c r="AF3" s="118"/>
      <c r="AG3" s="119"/>
      <c r="AI3" s="113" t="s">
        <v>24</v>
      </c>
      <c r="AJ3" s="117" t="s">
        <v>32</v>
      </c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9"/>
      <c r="AV3" s="108" t="s">
        <v>30</v>
      </c>
    </row>
    <row r="4" spans="1:48" ht="16.5" thickBot="1" x14ac:dyDescent="0.3">
      <c r="A4" s="47" t="s">
        <v>46</v>
      </c>
      <c r="B4" s="52">
        <v>7.7</v>
      </c>
      <c r="C4" s="48">
        <v>7.4</v>
      </c>
      <c r="D4" s="14">
        <v>8.1</v>
      </c>
      <c r="E4" s="15">
        <f>SUM(B4:D4)</f>
        <v>23.200000000000003</v>
      </c>
      <c r="F4" s="16">
        <f t="shared" ref="F4:F9" si="0">E4/3</f>
        <v>7.7333333333333343</v>
      </c>
      <c r="H4" s="11" t="s">
        <v>20</v>
      </c>
      <c r="I4" s="9">
        <f>E11^2/24</f>
        <v>1191.4504166666666</v>
      </c>
      <c r="J4" s="9"/>
      <c r="K4" s="9"/>
      <c r="L4" s="9"/>
      <c r="M4" s="9"/>
      <c r="N4" s="9"/>
      <c r="O4" s="9"/>
      <c r="P4" s="3" t="s">
        <v>15</v>
      </c>
      <c r="Q4" s="8">
        <f>I3-1</f>
        <v>2</v>
      </c>
      <c r="R4" s="12">
        <f>SUMSQ(B11:D11)/8-I4</f>
        <v>8.5833333333312112E-2</v>
      </c>
      <c r="S4" s="12">
        <f t="shared" ref="S4:S9" si="1">R4/Q4</f>
        <v>4.2916666666656056E-2</v>
      </c>
      <c r="T4" s="13">
        <f>S4/S9</f>
        <v>9.3575600259551667E-2</v>
      </c>
      <c r="U4" s="10" t="s">
        <v>21</v>
      </c>
      <c r="V4" s="6">
        <v>3.74</v>
      </c>
      <c r="W4" s="5">
        <v>6.51</v>
      </c>
      <c r="Y4" s="101"/>
      <c r="Z4" s="58" t="s">
        <v>34</v>
      </c>
      <c r="AA4" s="58"/>
      <c r="AB4" s="58" t="s">
        <v>35</v>
      </c>
      <c r="AC4" s="58"/>
      <c r="AD4" s="58" t="s">
        <v>36</v>
      </c>
      <c r="AE4" s="58"/>
      <c r="AF4" s="58" t="s">
        <v>37</v>
      </c>
      <c r="AG4" s="58"/>
      <c r="AH4" s="42"/>
      <c r="AI4" s="101"/>
      <c r="AJ4" s="58" t="s">
        <v>34</v>
      </c>
      <c r="AK4" s="58"/>
      <c r="AL4" s="58"/>
      <c r="AM4" s="58" t="s">
        <v>35</v>
      </c>
      <c r="AN4" s="58"/>
      <c r="AO4" s="58"/>
      <c r="AP4" s="58" t="s">
        <v>36</v>
      </c>
      <c r="AQ4" s="58"/>
      <c r="AR4" s="58"/>
      <c r="AS4" s="58" t="s">
        <v>37</v>
      </c>
      <c r="AT4" s="58"/>
      <c r="AU4" s="58"/>
      <c r="AV4" s="109"/>
    </row>
    <row r="5" spans="1:48" ht="16.5" thickBot="1" x14ac:dyDescent="0.3">
      <c r="A5" s="47" t="s">
        <v>48</v>
      </c>
      <c r="B5" s="36">
        <v>5.9</v>
      </c>
      <c r="C5" s="48">
        <v>7.8</v>
      </c>
      <c r="D5" s="14">
        <v>6.8</v>
      </c>
      <c r="E5" s="15">
        <f>SUM(B5:D5)</f>
        <v>20.5</v>
      </c>
      <c r="F5" s="16">
        <f t="shared" si="0"/>
        <v>6.833333333333333</v>
      </c>
      <c r="H5" t="s">
        <v>53</v>
      </c>
      <c r="I5" s="9"/>
      <c r="J5" s="9"/>
      <c r="K5" s="9"/>
      <c r="L5" s="9"/>
      <c r="M5" s="9"/>
      <c r="N5" s="9"/>
      <c r="O5" s="9"/>
      <c r="P5" s="3" t="s">
        <v>16</v>
      </c>
      <c r="Q5" s="8">
        <f>I1*I2-1</f>
        <v>7</v>
      </c>
      <c r="R5" s="12">
        <f>SUMSQ(E3:E10)/3-I4</f>
        <v>11.592916666666724</v>
      </c>
      <c r="S5" s="12">
        <f t="shared" si="1"/>
        <v>1.6561309523809606</v>
      </c>
      <c r="T5" s="13">
        <f>S5/S9</f>
        <v>3.6110317975342063</v>
      </c>
      <c r="U5" s="10" t="s">
        <v>22</v>
      </c>
      <c r="V5" s="6">
        <v>2.76</v>
      </c>
      <c r="W5" s="32">
        <v>4.28</v>
      </c>
      <c r="Y5" s="40" t="s">
        <v>38</v>
      </c>
      <c r="Z5" s="41">
        <f>I8/3</f>
        <v>8.1</v>
      </c>
      <c r="AA5" s="56" t="s">
        <v>86</v>
      </c>
      <c r="AB5" s="41">
        <v>7.73</v>
      </c>
      <c r="AC5" s="41" t="s">
        <v>85</v>
      </c>
      <c r="AD5" s="41">
        <v>6.83</v>
      </c>
      <c r="AE5" s="41" t="s">
        <v>85</v>
      </c>
      <c r="AF5" s="41">
        <v>7.33</v>
      </c>
      <c r="AG5" s="41" t="s">
        <v>86</v>
      </c>
      <c r="AI5" s="40" t="s">
        <v>38</v>
      </c>
      <c r="AJ5" s="41">
        <f>Z5</f>
        <v>8.1</v>
      </c>
      <c r="AK5" s="45" t="s">
        <v>86</v>
      </c>
      <c r="AL5" s="41" t="s">
        <v>32</v>
      </c>
      <c r="AM5" s="41">
        <f>AB5</f>
        <v>7.73</v>
      </c>
      <c r="AN5" s="41" t="s">
        <v>85</v>
      </c>
      <c r="AO5" s="41" t="s">
        <v>32</v>
      </c>
      <c r="AP5" s="41">
        <f>AD5</f>
        <v>6.83</v>
      </c>
      <c r="AQ5" s="41" t="s">
        <v>85</v>
      </c>
      <c r="AR5" s="41" t="s">
        <v>32</v>
      </c>
      <c r="AS5" s="41">
        <f>AF5</f>
        <v>7.33</v>
      </c>
      <c r="AT5" s="41" t="s">
        <v>86</v>
      </c>
      <c r="AU5" s="41" t="s">
        <v>32</v>
      </c>
      <c r="AV5" s="110">
        <f>Z19</f>
        <v>1.6073798882833674</v>
      </c>
    </row>
    <row r="6" spans="1:48" ht="15.75" customHeight="1" thickBot="1" x14ac:dyDescent="0.3">
      <c r="A6" s="47" t="s">
        <v>50</v>
      </c>
      <c r="B6" s="36">
        <v>7.6</v>
      </c>
      <c r="C6" s="48">
        <v>6.5</v>
      </c>
      <c r="D6" s="14">
        <v>7.9</v>
      </c>
      <c r="E6" s="15">
        <f t="shared" ref="E6:E9" si="2">SUM(B6:D6)</f>
        <v>22</v>
      </c>
      <c r="F6" s="16">
        <f t="shared" si="0"/>
        <v>7.333333333333333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O6" s="9"/>
      <c r="P6" s="3" t="s">
        <v>24</v>
      </c>
      <c r="Q6" s="18">
        <f>I1-1</f>
        <v>1</v>
      </c>
      <c r="R6" s="12">
        <f>SUMSQ(M8:M9)/12-I4</f>
        <v>4.950416666666797</v>
      </c>
      <c r="S6" s="12">
        <f t="shared" si="1"/>
        <v>4.950416666666797</v>
      </c>
      <c r="T6" s="13">
        <f>S6/S9</f>
        <v>10.793900064893569</v>
      </c>
      <c r="U6" s="10" t="s">
        <v>93</v>
      </c>
      <c r="V6" s="6">
        <v>4.5999999999999996</v>
      </c>
      <c r="W6" s="5">
        <v>8.86</v>
      </c>
      <c r="Y6" s="40" t="s">
        <v>25</v>
      </c>
      <c r="Z6" s="63">
        <v>6.07</v>
      </c>
      <c r="AA6" s="64" t="s">
        <v>85</v>
      </c>
      <c r="AB6" s="63">
        <v>7.17</v>
      </c>
      <c r="AC6" s="63" t="s">
        <v>85</v>
      </c>
      <c r="AD6" s="63">
        <v>7.17</v>
      </c>
      <c r="AE6" s="65" t="s">
        <v>85</v>
      </c>
      <c r="AF6" s="63">
        <v>5.97</v>
      </c>
      <c r="AG6" s="65" t="s">
        <v>85</v>
      </c>
      <c r="AI6" s="40" t="s">
        <v>25</v>
      </c>
      <c r="AJ6" s="63">
        <f>Z6</f>
        <v>6.07</v>
      </c>
      <c r="AK6" s="66" t="s">
        <v>85</v>
      </c>
      <c r="AL6" s="63" t="s">
        <v>32</v>
      </c>
      <c r="AM6" s="63">
        <f>AB6</f>
        <v>7.17</v>
      </c>
      <c r="AN6" s="65" t="s">
        <v>85</v>
      </c>
      <c r="AO6" s="65" t="s">
        <v>32</v>
      </c>
      <c r="AP6" s="63">
        <f>AD6</f>
        <v>7.17</v>
      </c>
      <c r="AQ6" s="65" t="s">
        <v>85</v>
      </c>
      <c r="AR6" s="65" t="s">
        <v>32</v>
      </c>
      <c r="AS6" s="63">
        <f>AF6</f>
        <v>5.97</v>
      </c>
      <c r="AT6" s="65" t="s">
        <v>85</v>
      </c>
      <c r="AU6" s="65" t="s">
        <v>32</v>
      </c>
      <c r="AV6" s="111"/>
    </row>
    <row r="7" spans="1:48" ht="16.5" thickBot="1" x14ac:dyDescent="0.3">
      <c r="A7" s="47" t="s">
        <v>45</v>
      </c>
      <c r="B7" s="50">
        <v>6.2</v>
      </c>
      <c r="C7" s="48">
        <v>6.1</v>
      </c>
      <c r="D7" s="14">
        <v>5.9</v>
      </c>
      <c r="E7" s="15">
        <f t="shared" si="2"/>
        <v>18.200000000000003</v>
      </c>
      <c r="F7" s="16">
        <f>E7/3</f>
        <v>6.0666666666666673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O7" s="9"/>
      <c r="P7" s="3" t="s">
        <v>32</v>
      </c>
      <c r="Q7" s="18">
        <f>I2-1</f>
        <v>3</v>
      </c>
      <c r="R7" s="12">
        <f>SUMSQ(I10:L10)/6-I4</f>
        <v>1.9412500000000819</v>
      </c>
      <c r="S7" s="12">
        <f t="shared" si="1"/>
        <v>0.64708333333336066</v>
      </c>
      <c r="T7" s="13">
        <f>S7/S9</f>
        <v>1.4109020116808331</v>
      </c>
      <c r="U7" s="10" t="s">
        <v>21</v>
      </c>
      <c r="V7" s="6">
        <v>3.34</v>
      </c>
      <c r="W7" s="5">
        <v>5.56</v>
      </c>
      <c r="Y7" s="62" t="s">
        <v>30</v>
      </c>
      <c r="Z7" s="114">
        <f>Z11</f>
        <v>1.1858874242674418</v>
      </c>
      <c r="AA7" s="115"/>
      <c r="AB7" s="115"/>
      <c r="AC7" s="115"/>
      <c r="AD7" s="115"/>
      <c r="AE7" s="115"/>
      <c r="AF7" s="115"/>
      <c r="AG7" s="116"/>
      <c r="AI7" s="62" t="s">
        <v>30</v>
      </c>
      <c r="AJ7" s="114">
        <f>Z7</f>
        <v>1.1858874242674418</v>
      </c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6"/>
      <c r="AV7" s="112"/>
    </row>
    <row r="8" spans="1:48" ht="16.5" thickBot="1" x14ac:dyDescent="0.3">
      <c r="A8" s="47" t="s">
        <v>47</v>
      </c>
      <c r="B8" s="51">
        <v>7.3</v>
      </c>
      <c r="C8" s="48">
        <v>7.3</v>
      </c>
      <c r="D8" s="14">
        <v>6.9</v>
      </c>
      <c r="E8" s="15">
        <f t="shared" si="2"/>
        <v>21.5</v>
      </c>
      <c r="F8" s="16">
        <f t="shared" si="0"/>
        <v>7.166666666666667</v>
      </c>
      <c r="H8" s="1" t="s">
        <v>38</v>
      </c>
      <c r="I8" s="46">
        <f>E3</f>
        <v>24.3</v>
      </c>
      <c r="J8" s="46">
        <v>23.2</v>
      </c>
      <c r="K8" s="46">
        <v>20.5</v>
      </c>
      <c r="L8" s="46">
        <v>22</v>
      </c>
      <c r="M8" s="59">
        <f>SUM(I8:L8)</f>
        <v>90</v>
      </c>
      <c r="N8" s="17">
        <f>M8/4</f>
        <v>22.5</v>
      </c>
      <c r="O8" s="9"/>
      <c r="P8" s="19" t="s">
        <v>43</v>
      </c>
      <c r="Q8" s="22">
        <f>Q6*Q7</f>
        <v>3</v>
      </c>
      <c r="R8" s="20">
        <f>R5-R6-R7</f>
        <v>4.7012499999998454</v>
      </c>
      <c r="S8" s="20">
        <f t="shared" si="1"/>
        <v>1.5670833333332819</v>
      </c>
      <c r="T8" s="23">
        <f>S8/S9</f>
        <v>3.4168721609344588</v>
      </c>
      <c r="U8" s="24" t="s">
        <v>22</v>
      </c>
      <c r="V8" s="25">
        <v>3.34</v>
      </c>
      <c r="W8" s="21">
        <v>5.56</v>
      </c>
    </row>
    <row r="9" spans="1:48" ht="16.5" thickBot="1" x14ac:dyDescent="0.3">
      <c r="A9" s="47" t="s">
        <v>49</v>
      </c>
      <c r="B9" s="36">
        <v>6.8</v>
      </c>
      <c r="C9" s="48">
        <v>7.8</v>
      </c>
      <c r="D9" s="14">
        <v>6.9</v>
      </c>
      <c r="E9" s="15">
        <f t="shared" si="2"/>
        <v>21.5</v>
      </c>
      <c r="F9" s="16">
        <f t="shared" si="0"/>
        <v>7.166666666666667</v>
      </c>
      <c r="H9" s="1" t="s">
        <v>25</v>
      </c>
      <c r="I9" s="16">
        <v>18.2</v>
      </c>
      <c r="J9" s="16">
        <v>21.5</v>
      </c>
      <c r="K9" s="17">
        <f>E8</f>
        <v>21.5</v>
      </c>
      <c r="L9" s="17">
        <f>E10</f>
        <v>17.899999999999999</v>
      </c>
      <c r="M9" s="59">
        <f>SUM(I9:L9)</f>
        <v>79.099999999999994</v>
      </c>
      <c r="N9" s="17">
        <f>M9/4</f>
        <v>19.774999999999999</v>
      </c>
      <c r="O9" s="9"/>
      <c r="P9" s="26" t="s">
        <v>17</v>
      </c>
      <c r="Q9" s="27">
        <f>Q5*Q4</f>
        <v>14</v>
      </c>
      <c r="R9" s="28">
        <f>R10-R4-R5</f>
        <v>6.4208333333331211</v>
      </c>
      <c r="S9" s="28">
        <f t="shared" si="1"/>
        <v>0.45863095238093721</v>
      </c>
      <c r="T9" s="28"/>
      <c r="U9" s="29"/>
      <c r="V9" s="29"/>
      <c r="W9" s="29"/>
      <c r="Y9" s="37" t="s">
        <v>56</v>
      </c>
      <c r="Z9">
        <v>3.0329999999999999</v>
      </c>
    </row>
    <row r="10" spans="1:48" ht="16.5" thickBot="1" x14ac:dyDescent="0.3">
      <c r="A10" s="47" t="s">
        <v>51</v>
      </c>
      <c r="B10" s="36">
        <v>6.9</v>
      </c>
      <c r="C10" s="48">
        <v>5.0999999999999996</v>
      </c>
      <c r="D10" s="14">
        <v>5.9</v>
      </c>
      <c r="E10" s="15">
        <f>SUM(B10:D10)</f>
        <v>17.899999999999999</v>
      </c>
      <c r="F10" s="16">
        <f>AVERAGE(B10:D10)</f>
        <v>5.9666666666666659</v>
      </c>
      <c r="H10" s="1" t="s">
        <v>2</v>
      </c>
      <c r="I10" s="16">
        <f>SUM(I8:I9)</f>
        <v>42.5</v>
      </c>
      <c r="J10" s="16">
        <f t="shared" ref="J10:L10" si="3">SUM(J8:J9)</f>
        <v>44.7</v>
      </c>
      <c r="K10" s="16">
        <f t="shared" si="3"/>
        <v>42</v>
      </c>
      <c r="L10" s="16">
        <f t="shared" si="3"/>
        <v>39.9</v>
      </c>
      <c r="M10" s="8"/>
      <c r="N10" s="8"/>
      <c r="O10" s="9"/>
      <c r="P10" s="33" t="s">
        <v>18</v>
      </c>
      <c r="Q10" s="31">
        <f>I1*I2*I3-1</f>
        <v>23</v>
      </c>
      <c r="R10" s="90">
        <f>SUMSQ(B3:D10)-I4</f>
        <v>18.099583333333157</v>
      </c>
      <c r="S10" s="30"/>
      <c r="T10" s="30"/>
      <c r="U10" s="30"/>
      <c r="V10" s="30"/>
      <c r="W10" s="30"/>
      <c r="Y10" t="s">
        <v>31</v>
      </c>
      <c r="Z10" s="57">
        <f>S9</f>
        <v>0.45863095238093721</v>
      </c>
    </row>
    <row r="11" spans="1:48" ht="16.5" thickBot="1" x14ac:dyDescent="0.3">
      <c r="A11" s="1" t="s">
        <v>7</v>
      </c>
      <c r="B11" s="49">
        <f>SUM(B3:B10)</f>
        <v>56.8</v>
      </c>
      <c r="C11" s="14">
        <f>SUM(C3:C10)</f>
        <v>56.599999999999994</v>
      </c>
      <c r="D11" s="14">
        <f>SUM(D3:D10)</f>
        <v>55.699999999999996</v>
      </c>
      <c r="E11" s="14">
        <f>SUM(E3:E10)</f>
        <v>169.1</v>
      </c>
      <c r="F11" s="8"/>
      <c r="H11" s="2" t="s">
        <v>8</v>
      </c>
      <c r="I11" s="16">
        <f>I10/2</f>
        <v>21.25</v>
      </c>
      <c r="J11" s="16">
        <f t="shared" ref="J11:K11" si="4">J10/2</f>
        <v>22.35</v>
      </c>
      <c r="K11" s="16">
        <f t="shared" si="4"/>
        <v>21</v>
      </c>
      <c r="L11" s="16">
        <f>L10/2</f>
        <v>19.95</v>
      </c>
      <c r="M11" s="8"/>
      <c r="N11" s="8"/>
      <c r="O11" s="9"/>
      <c r="Y11" t="s">
        <v>27</v>
      </c>
      <c r="Z11">
        <f>Z9*(Z10/3)^0.5</f>
        <v>1.1858874242674418</v>
      </c>
    </row>
    <row r="12" spans="1:48" x14ac:dyDescent="0.25">
      <c r="B12" s="9"/>
      <c r="C12" s="9"/>
      <c r="D12" s="9"/>
      <c r="E12" s="9"/>
      <c r="F12" s="9"/>
    </row>
    <row r="13" spans="1:48" ht="15.75" x14ac:dyDescent="0.25">
      <c r="B13" s="9"/>
      <c r="C13" s="9"/>
      <c r="D13" s="9"/>
      <c r="E13" s="9"/>
      <c r="F13" s="9"/>
      <c r="P13" t="s">
        <v>29</v>
      </c>
      <c r="Q13">
        <v>4.21</v>
      </c>
      <c r="Y13" s="100" t="s">
        <v>32</v>
      </c>
      <c r="Z13" s="102" t="s">
        <v>24</v>
      </c>
      <c r="AA13" s="103"/>
      <c r="AB13" s="103"/>
      <c r="AC13" s="104"/>
    </row>
    <row r="14" spans="1:48" ht="15.75" x14ac:dyDescent="0.25">
      <c r="A14" s="34" t="s">
        <v>38</v>
      </c>
      <c r="B14" s="35" t="s">
        <v>40</v>
      </c>
      <c r="C14" s="35"/>
      <c r="D14" s="9"/>
      <c r="E14" s="9"/>
      <c r="F14" s="9"/>
      <c r="H14" s="9"/>
      <c r="I14" s="9"/>
      <c r="P14" t="s">
        <v>98</v>
      </c>
      <c r="Q14">
        <f>Q13*(S9/6)^0.5</f>
        <v>1.1639602558431685</v>
      </c>
      <c r="Y14" s="101"/>
      <c r="Z14" s="40" t="s">
        <v>38</v>
      </c>
      <c r="AA14" s="43"/>
      <c r="AB14" s="40" t="s">
        <v>25</v>
      </c>
      <c r="AC14" s="43" t="s">
        <v>32</v>
      </c>
    </row>
    <row r="15" spans="1:48" ht="15.75" x14ac:dyDescent="0.25">
      <c r="A15" s="34" t="s">
        <v>25</v>
      </c>
      <c r="B15" s="126" t="s">
        <v>41</v>
      </c>
      <c r="C15" s="126"/>
      <c r="D15" s="126"/>
      <c r="E15" s="9"/>
      <c r="F15" s="9"/>
      <c r="H15" s="9"/>
      <c r="I15" s="9"/>
      <c r="Y15" s="39" t="s">
        <v>34</v>
      </c>
      <c r="Z15" s="41">
        <f>Z5</f>
        <v>8.1</v>
      </c>
      <c r="AA15" s="38" t="s">
        <v>32</v>
      </c>
      <c r="AB15" s="41">
        <f>Z6</f>
        <v>6.07</v>
      </c>
      <c r="AC15" s="43" t="s">
        <v>32</v>
      </c>
      <c r="AD15" s="44"/>
    </row>
    <row r="16" spans="1:48" ht="15.75" x14ac:dyDescent="0.25">
      <c r="B16" s="9"/>
      <c r="C16" s="9"/>
      <c r="D16" s="9"/>
      <c r="E16" s="9"/>
      <c r="F16" s="9"/>
      <c r="I16" s="9"/>
      <c r="J16" s="9"/>
      <c r="K16" s="9"/>
      <c r="L16" s="9"/>
      <c r="P16" t="s">
        <v>91</v>
      </c>
      <c r="Y16" s="39" t="s">
        <v>35</v>
      </c>
      <c r="Z16" s="41">
        <f>AB5</f>
        <v>7.73</v>
      </c>
      <c r="AA16" s="38" t="s">
        <v>32</v>
      </c>
      <c r="AB16" s="41">
        <f>AB6</f>
        <v>7.17</v>
      </c>
      <c r="AC16" s="43" t="s">
        <v>32</v>
      </c>
    </row>
    <row r="17" spans="1:29" ht="15.75" x14ac:dyDescent="0.25">
      <c r="A17" s="34" t="s">
        <v>34</v>
      </c>
      <c r="B17" s="9" t="s">
        <v>64</v>
      </c>
      <c r="C17" s="9"/>
      <c r="D17" s="9"/>
      <c r="E17" s="9"/>
      <c r="F17" s="9"/>
      <c r="I17" s="9"/>
      <c r="J17" s="9"/>
      <c r="K17" s="9"/>
      <c r="L17" s="9"/>
      <c r="M17" s="9"/>
      <c r="N17" s="9"/>
      <c r="O17" s="9"/>
      <c r="P17" s="43" t="s">
        <v>16</v>
      </c>
      <c r="Q17" s="43" t="s">
        <v>8</v>
      </c>
      <c r="R17" t="s">
        <v>83</v>
      </c>
      <c r="S17" t="s">
        <v>84</v>
      </c>
      <c r="Y17" s="39" t="s">
        <v>36</v>
      </c>
      <c r="Z17" s="41">
        <f>AD5</f>
        <v>6.83</v>
      </c>
      <c r="AA17" s="38" t="s">
        <v>32</v>
      </c>
      <c r="AB17" s="41">
        <f>AD6</f>
        <v>7.17</v>
      </c>
      <c r="AC17" s="43" t="s">
        <v>32</v>
      </c>
    </row>
    <row r="18" spans="1:29" ht="15.75" x14ac:dyDescent="0.25">
      <c r="A18" s="34" t="s">
        <v>35</v>
      </c>
      <c r="B18" s="9" t="s">
        <v>65</v>
      </c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  <c r="P18" s="43" t="s">
        <v>25</v>
      </c>
      <c r="Q18" s="75">
        <v>19.78</v>
      </c>
      <c r="R18" t="s">
        <v>85</v>
      </c>
      <c r="S18" s="44">
        <f>Q18+Q14</f>
        <v>20.943960255843169</v>
      </c>
      <c r="Y18" s="39" t="s">
        <v>37</v>
      </c>
      <c r="Z18" s="41">
        <f>AF5</f>
        <v>7.33</v>
      </c>
      <c r="AA18" s="38" t="s">
        <v>32</v>
      </c>
      <c r="AB18" s="41">
        <f>AF6</f>
        <v>5.97</v>
      </c>
      <c r="AC18" s="43" t="s">
        <v>32</v>
      </c>
    </row>
    <row r="19" spans="1:29" ht="15.75" x14ac:dyDescent="0.25">
      <c r="A19" s="34" t="s">
        <v>36</v>
      </c>
      <c r="B19" s="9" t="s">
        <v>39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  <c r="P19" s="43" t="s">
        <v>38</v>
      </c>
      <c r="Q19" s="75">
        <v>22.5</v>
      </c>
      <c r="R19" t="s">
        <v>86</v>
      </c>
      <c r="S19" s="44">
        <f>Q19+Q14</f>
        <v>23.663960255843168</v>
      </c>
      <c r="Y19" s="39" t="s">
        <v>30</v>
      </c>
      <c r="Z19" s="105">
        <f>Z23</f>
        <v>1.6073798882833674</v>
      </c>
      <c r="AA19" s="106"/>
      <c r="AB19" s="106"/>
      <c r="AC19" s="107"/>
    </row>
    <row r="20" spans="1:29" ht="15.75" x14ac:dyDescent="0.25">
      <c r="A20" s="34" t="s">
        <v>37</v>
      </c>
      <c r="B20" s="9" t="s">
        <v>66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</row>
    <row r="21" spans="1:29" ht="15.75" x14ac:dyDescent="0.25">
      <c r="A21" s="34"/>
      <c r="B21" s="9"/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  <c r="P21" t="s">
        <v>92</v>
      </c>
      <c r="Y21" s="37" t="s">
        <v>33</v>
      </c>
      <c r="Z21">
        <v>4.1109999999999998</v>
      </c>
    </row>
    <row r="22" spans="1:29" x14ac:dyDescent="0.25">
      <c r="B22" s="9"/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  <c r="P22" s="43" t="s">
        <v>16</v>
      </c>
      <c r="Q22" s="75" t="s">
        <v>8</v>
      </c>
      <c r="Y22" t="s">
        <v>31</v>
      </c>
      <c r="Z22" s="57">
        <f>S9</f>
        <v>0.45863095238093721</v>
      </c>
    </row>
    <row r="23" spans="1:29" x14ac:dyDescent="0.25">
      <c r="B23" s="9"/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  <c r="P23" s="43" t="s">
        <v>34</v>
      </c>
      <c r="Q23" s="75">
        <v>21.25</v>
      </c>
      <c r="Y23" t="s">
        <v>27</v>
      </c>
      <c r="Z23">
        <f>Z21*(Z22/3)^0.5</f>
        <v>1.6073798882833674</v>
      </c>
    </row>
    <row r="24" spans="1:29" x14ac:dyDescent="0.25">
      <c r="P24" s="43" t="s">
        <v>35</v>
      </c>
      <c r="Q24" s="43">
        <v>22.35</v>
      </c>
    </row>
    <row r="25" spans="1:29" x14ac:dyDescent="0.25">
      <c r="P25" s="43" t="s">
        <v>36</v>
      </c>
      <c r="Q25" s="75">
        <v>21</v>
      </c>
    </row>
    <row r="26" spans="1:29" x14ac:dyDescent="0.25">
      <c r="P26" s="43" t="s">
        <v>37</v>
      </c>
      <c r="Q26" s="43">
        <v>19.95</v>
      </c>
    </row>
  </sheetData>
  <mergeCells count="21">
    <mergeCell ref="Z19:AC19"/>
    <mergeCell ref="AV5:AV7"/>
    <mergeCell ref="Z7:AG7"/>
    <mergeCell ref="AJ7:AU7"/>
    <mergeCell ref="Y13:Y14"/>
    <mergeCell ref="Z13:AC13"/>
    <mergeCell ref="Y3:Y4"/>
    <mergeCell ref="Z3:AG3"/>
    <mergeCell ref="AI3:AI4"/>
    <mergeCell ref="AJ3:AU3"/>
    <mergeCell ref="AV3:AV4"/>
    <mergeCell ref="P2:W2"/>
    <mergeCell ref="H6:H7"/>
    <mergeCell ref="I6:L6"/>
    <mergeCell ref="M6:M7"/>
    <mergeCell ref="N6:N7"/>
    <mergeCell ref="A1:A2"/>
    <mergeCell ref="B1:D1"/>
    <mergeCell ref="E1:E2"/>
    <mergeCell ref="F1:F2"/>
    <mergeCell ref="B15:D15"/>
  </mergeCells>
  <pageMargins left="0.7" right="0.7" top="0.75" bottom="0.75" header="0.3" footer="0.3"/>
  <pageSetup paperSize="5" orientation="landscape" horizontalDpi="4294967293" verticalDpi="20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26"/>
  <sheetViews>
    <sheetView topLeftCell="G4" zoomScale="94" zoomScaleNormal="82" workbookViewId="0">
      <selection activeCell="L12" sqref="L12"/>
    </sheetView>
  </sheetViews>
  <sheetFormatPr defaultRowHeight="15" x14ac:dyDescent="0.25"/>
  <cols>
    <col min="1" max="1" width="14.7109375" customWidth="1"/>
    <col min="16" max="16" width="12.85546875" customWidth="1"/>
    <col min="26" max="26" width="6.140625" customWidth="1"/>
    <col min="27" max="27" width="6.28515625" customWidth="1"/>
    <col min="28" max="28" width="6.42578125" customWidth="1"/>
    <col min="29" max="29" width="7.28515625" customWidth="1"/>
    <col min="30" max="30" width="7" customWidth="1"/>
    <col min="31" max="31" width="7.5703125" customWidth="1"/>
  </cols>
  <sheetData>
    <row r="1" spans="1:23" ht="15.7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  <c r="J1" s="9"/>
      <c r="K1" s="9"/>
      <c r="L1" s="9"/>
      <c r="M1" s="9"/>
      <c r="N1" s="9"/>
      <c r="O1" s="9"/>
    </row>
    <row r="2" spans="1:23" ht="15.7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J2" s="9"/>
      <c r="K2" s="9"/>
      <c r="L2" s="9"/>
      <c r="M2" s="9"/>
      <c r="N2" s="9"/>
      <c r="O2" s="9"/>
      <c r="P2" s="132" t="s">
        <v>62</v>
      </c>
      <c r="Q2" s="133"/>
      <c r="R2" s="133"/>
      <c r="S2" s="133"/>
      <c r="T2" s="133"/>
      <c r="U2" s="133"/>
      <c r="V2" s="133"/>
      <c r="W2" s="134"/>
    </row>
    <row r="3" spans="1:23" ht="16.5" thickBot="1" x14ac:dyDescent="0.3">
      <c r="A3" s="1" t="s">
        <v>44</v>
      </c>
      <c r="B3" s="53">
        <v>15.1</v>
      </c>
      <c r="C3" s="54">
        <v>17.8</v>
      </c>
      <c r="D3" s="14">
        <v>16.7</v>
      </c>
      <c r="E3" s="15">
        <f>SUM(B3:D3)</f>
        <v>49.599999999999994</v>
      </c>
      <c r="F3" s="16">
        <f>E3/3</f>
        <v>16.533333333333331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</row>
    <row r="4" spans="1:23" ht="16.5" thickBot="1" x14ac:dyDescent="0.3">
      <c r="A4" s="47" t="s">
        <v>46</v>
      </c>
      <c r="B4" s="52">
        <v>16.899999999999999</v>
      </c>
      <c r="C4" s="48">
        <v>16.600000000000001</v>
      </c>
      <c r="D4" s="14">
        <v>16.2</v>
      </c>
      <c r="E4" s="15">
        <f>SUM(B4:D4)</f>
        <v>49.7</v>
      </c>
      <c r="F4" s="16">
        <f t="shared" ref="F4:F9" si="0">E4/3</f>
        <v>16.566666666666666</v>
      </c>
      <c r="H4" s="11" t="s">
        <v>20</v>
      </c>
      <c r="I4" s="9">
        <f>E11^2/24</f>
        <v>6099.2816666666658</v>
      </c>
      <c r="J4" s="9"/>
      <c r="K4" s="9"/>
      <c r="L4" s="9"/>
      <c r="M4" s="9"/>
      <c r="N4" s="9"/>
      <c r="O4" s="9"/>
      <c r="P4" s="3" t="s">
        <v>15</v>
      </c>
      <c r="Q4" s="8">
        <f>I3-1</f>
        <v>2</v>
      </c>
      <c r="R4" s="12">
        <f>SUMSQ(B11:D11)/8-I4</f>
        <v>3.3258333333342307</v>
      </c>
      <c r="S4" s="12">
        <f t="shared" ref="S4:S9" si="1">R4/Q4</f>
        <v>1.6629166666671154</v>
      </c>
      <c r="T4" s="13">
        <f>S4/S$9</f>
        <v>2.2942432454633686</v>
      </c>
      <c r="U4" s="10" t="s">
        <v>21</v>
      </c>
      <c r="V4" s="6">
        <v>3.74</v>
      </c>
      <c r="W4" s="5">
        <v>6.51</v>
      </c>
    </row>
    <row r="5" spans="1:23" ht="16.5" thickBot="1" x14ac:dyDescent="0.3">
      <c r="A5" s="47" t="s">
        <v>48</v>
      </c>
      <c r="B5" s="36">
        <v>15.3</v>
      </c>
      <c r="C5" s="48">
        <v>16.899999999999999</v>
      </c>
      <c r="D5" s="14">
        <v>16.7</v>
      </c>
      <c r="E5" s="15">
        <f>SUM(B5:D5)</f>
        <v>48.900000000000006</v>
      </c>
      <c r="F5" s="16">
        <f t="shared" si="0"/>
        <v>16.3</v>
      </c>
      <c r="H5" t="s">
        <v>58</v>
      </c>
      <c r="I5" s="9"/>
      <c r="J5" s="9"/>
      <c r="K5" s="9"/>
      <c r="L5" s="9"/>
      <c r="M5" s="9"/>
      <c r="N5" s="9"/>
      <c r="O5" s="9"/>
      <c r="P5" s="3" t="s">
        <v>16</v>
      </c>
      <c r="Q5" s="8">
        <f>I1*I2-1</f>
        <v>7</v>
      </c>
      <c r="R5" s="12">
        <f>SUMSQ(E3:E10)/3-I4</f>
        <v>11.965000000000146</v>
      </c>
      <c r="S5" s="12">
        <f t="shared" si="1"/>
        <v>1.7092857142857352</v>
      </c>
      <c r="T5" s="13">
        <f>S5/S$9</f>
        <v>2.3582163094358419</v>
      </c>
      <c r="U5" s="10" t="s">
        <v>21</v>
      </c>
      <c r="V5" s="6">
        <v>2.76</v>
      </c>
      <c r="W5" s="32">
        <v>4.28</v>
      </c>
    </row>
    <row r="6" spans="1:23" ht="15.75" customHeight="1" thickBot="1" x14ac:dyDescent="0.3">
      <c r="A6" s="47" t="s">
        <v>50</v>
      </c>
      <c r="B6" s="36">
        <v>16.2</v>
      </c>
      <c r="C6" s="48">
        <v>17.399999999999999</v>
      </c>
      <c r="D6" s="14">
        <v>16.8</v>
      </c>
      <c r="E6" s="15">
        <f t="shared" ref="E6:E9" si="2">SUM(B6:D6)</f>
        <v>50.399999999999991</v>
      </c>
      <c r="F6" s="16">
        <f t="shared" si="0"/>
        <v>16.799999999999997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O6" s="9"/>
      <c r="P6" s="3" t="s">
        <v>24</v>
      </c>
      <c r="Q6" s="18">
        <f>I1-1</f>
        <v>1</v>
      </c>
      <c r="R6" s="12">
        <f>SUMSQ(M8:M9)/12-I4</f>
        <v>8.8816666666671154</v>
      </c>
      <c r="S6" s="12">
        <f t="shared" si="1"/>
        <v>8.8816666666671154</v>
      </c>
      <c r="T6" s="13">
        <f t="shared" ref="T6:T8" si="3">S6/S$9</f>
        <v>12.253592838959268</v>
      </c>
      <c r="U6" s="10" t="s">
        <v>93</v>
      </c>
      <c r="V6" s="6">
        <v>4.5999999999999996</v>
      </c>
      <c r="W6" s="5">
        <v>8.86</v>
      </c>
    </row>
    <row r="7" spans="1:23" ht="16.5" thickBot="1" x14ac:dyDescent="0.3">
      <c r="A7" s="47" t="s">
        <v>45</v>
      </c>
      <c r="B7" s="50">
        <v>14.6</v>
      </c>
      <c r="C7" s="48">
        <v>15.4</v>
      </c>
      <c r="D7" s="14">
        <v>14.9</v>
      </c>
      <c r="E7" s="15">
        <f t="shared" si="2"/>
        <v>44.9</v>
      </c>
      <c r="F7" s="16">
        <f>E7/3</f>
        <v>14.966666666666667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O7" s="9"/>
      <c r="P7" s="3" t="s">
        <v>32</v>
      </c>
      <c r="Q7" s="18">
        <f>I2-1</f>
        <v>3</v>
      </c>
      <c r="R7" s="12">
        <f>SUMSQ(I10:L10)/6-I4</f>
        <v>2.0950000000020736</v>
      </c>
      <c r="S7" s="12">
        <f t="shared" si="1"/>
        <v>0.69833333333402459</v>
      </c>
      <c r="T7" s="13">
        <f t="shared" si="3"/>
        <v>0.96345569516396246</v>
      </c>
      <c r="U7" s="10" t="s">
        <v>21</v>
      </c>
      <c r="V7" s="6">
        <v>3.34</v>
      </c>
      <c r="W7" s="5">
        <v>5.56</v>
      </c>
    </row>
    <row r="8" spans="1:23" ht="16.5" thickBot="1" x14ac:dyDescent="0.3">
      <c r="A8" s="47" t="s">
        <v>47</v>
      </c>
      <c r="B8" s="51">
        <v>15.8</v>
      </c>
      <c r="C8" s="48">
        <v>15.1</v>
      </c>
      <c r="D8" s="14">
        <v>17.2</v>
      </c>
      <c r="E8" s="15">
        <f t="shared" si="2"/>
        <v>48.099999999999994</v>
      </c>
      <c r="F8" s="16">
        <f t="shared" si="0"/>
        <v>16.033333333333331</v>
      </c>
      <c r="H8" s="1" t="s">
        <v>38</v>
      </c>
      <c r="I8" s="46">
        <f>E3</f>
        <v>49.599999999999994</v>
      </c>
      <c r="J8" s="46">
        <v>49.7</v>
      </c>
      <c r="K8" s="46">
        <v>48.9</v>
      </c>
      <c r="L8" s="46">
        <v>50.4</v>
      </c>
      <c r="M8" s="59">
        <f>SUM(I8:L8)</f>
        <v>198.6</v>
      </c>
      <c r="N8" s="17">
        <f>M8/4</f>
        <v>49.65</v>
      </c>
      <c r="O8" s="9"/>
      <c r="P8" s="19" t="s">
        <v>43</v>
      </c>
      <c r="Q8" s="22">
        <f>Q6*Q7</f>
        <v>3</v>
      </c>
      <c r="R8" s="20">
        <f>R5-R6-R7</f>
        <v>0.98833333333095652</v>
      </c>
      <c r="S8" s="20">
        <f t="shared" si="1"/>
        <v>0.32944444444365217</v>
      </c>
      <c r="T8" s="23">
        <f t="shared" si="3"/>
        <v>0.45451808053324599</v>
      </c>
      <c r="U8" s="24" t="s">
        <v>21</v>
      </c>
      <c r="V8" s="25">
        <v>3.34</v>
      </c>
      <c r="W8" s="21">
        <v>5.56</v>
      </c>
    </row>
    <row r="9" spans="1:23" ht="16.5" thickBot="1" x14ac:dyDescent="0.3">
      <c r="A9" s="47" t="s">
        <v>49</v>
      </c>
      <c r="B9" s="36">
        <v>13.3</v>
      </c>
      <c r="C9" s="48">
        <v>15.5</v>
      </c>
      <c r="D9" s="14">
        <v>15.7</v>
      </c>
      <c r="E9" s="15">
        <f t="shared" si="2"/>
        <v>44.5</v>
      </c>
      <c r="F9" s="16">
        <f t="shared" si="0"/>
        <v>14.833333333333334</v>
      </c>
      <c r="H9" s="1" t="s">
        <v>25</v>
      </c>
      <c r="I9" s="16">
        <v>44.9</v>
      </c>
      <c r="J9" s="16">
        <v>48.1</v>
      </c>
      <c r="K9" s="17">
        <v>44.5</v>
      </c>
      <c r="L9" s="17">
        <v>46.5</v>
      </c>
      <c r="M9" s="7">
        <f>SUM(I9:L9)</f>
        <v>184</v>
      </c>
      <c r="N9" s="17">
        <f>M9/4</f>
        <v>46</v>
      </c>
      <c r="O9" s="9"/>
      <c r="P9" s="26" t="s">
        <v>17</v>
      </c>
      <c r="Q9" s="27">
        <f>Q5*Q4</f>
        <v>14</v>
      </c>
      <c r="R9" s="28">
        <f>R10-R4-R5</f>
        <v>10.147500000000036</v>
      </c>
      <c r="S9" s="28">
        <f t="shared" si="1"/>
        <v>0.72482142857143117</v>
      </c>
      <c r="T9" s="28"/>
      <c r="U9" s="29"/>
      <c r="V9" s="29"/>
      <c r="W9" s="29"/>
    </row>
    <row r="10" spans="1:23" ht="16.5" thickBot="1" x14ac:dyDescent="0.3">
      <c r="A10" s="47" t="s">
        <v>51</v>
      </c>
      <c r="B10" s="36">
        <v>16.2</v>
      </c>
      <c r="C10" s="48">
        <v>15.6</v>
      </c>
      <c r="D10" s="14">
        <v>14.7</v>
      </c>
      <c r="E10" s="15">
        <f>SUM(B10:D10)</f>
        <v>46.5</v>
      </c>
      <c r="F10" s="16">
        <f>AVERAGE(B10:D10)</f>
        <v>15.5</v>
      </c>
      <c r="H10" s="1" t="s">
        <v>2</v>
      </c>
      <c r="I10" s="16">
        <f>SUM(I8:I9)</f>
        <v>94.5</v>
      </c>
      <c r="J10" s="16">
        <f>SUM(J8:J9)</f>
        <v>97.800000000000011</v>
      </c>
      <c r="K10" s="16">
        <f>SUM(K8:K9)</f>
        <v>93.4</v>
      </c>
      <c r="L10" s="16">
        <f>SUM(L8:L9)</f>
        <v>96.9</v>
      </c>
      <c r="M10" s="8">
        <f>SUM(I10:L10)</f>
        <v>382.6</v>
      </c>
      <c r="N10" s="8"/>
      <c r="O10" s="9"/>
      <c r="P10" s="33" t="s">
        <v>18</v>
      </c>
      <c r="Q10" s="31">
        <f>I1*I2*I3-1</f>
        <v>23</v>
      </c>
      <c r="R10" s="30">
        <f>SUMSQ(B3:D10)-I4</f>
        <v>25.438333333334413</v>
      </c>
      <c r="S10" s="30"/>
      <c r="T10" s="30"/>
      <c r="U10" s="30"/>
      <c r="V10" s="30"/>
      <c r="W10" s="30"/>
    </row>
    <row r="11" spans="1:23" ht="16.5" thickBot="1" x14ac:dyDescent="0.3">
      <c r="A11" s="1" t="s">
        <v>7</v>
      </c>
      <c r="B11" s="49">
        <f>SUM(B3:B10)</f>
        <v>123.39999999999999</v>
      </c>
      <c r="C11" s="14">
        <f>SUM(C3:C10)</f>
        <v>130.30000000000001</v>
      </c>
      <c r="D11" s="14">
        <f>SUM(D3:D10)</f>
        <v>128.9</v>
      </c>
      <c r="E11" s="14">
        <f>SUM(E3:E10)</f>
        <v>382.59999999999997</v>
      </c>
      <c r="F11" s="8"/>
      <c r="H11" s="2" t="s">
        <v>8</v>
      </c>
      <c r="I11" s="16">
        <f>AVERAGE(I8:I9)</f>
        <v>47.25</v>
      </c>
      <c r="J11" s="16">
        <f>AVERAGE(J8:J9)</f>
        <v>48.900000000000006</v>
      </c>
      <c r="K11" s="16">
        <f>AVERAGE(K8:K9)</f>
        <v>46.7</v>
      </c>
      <c r="L11" s="16">
        <f>L10/2</f>
        <v>48.45</v>
      </c>
      <c r="M11" s="8"/>
      <c r="N11" s="8"/>
      <c r="O11" s="9"/>
    </row>
    <row r="12" spans="1:23" x14ac:dyDescent="0.25">
      <c r="B12" s="9"/>
      <c r="C12" s="9"/>
      <c r="D12" s="9"/>
      <c r="E12" s="9"/>
      <c r="F12" s="9"/>
    </row>
    <row r="13" spans="1:23" x14ac:dyDescent="0.25">
      <c r="B13" s="9"/>
      <c r="C13" s="9"/>
      <c r="D13" s="9"/>
      <c r="E13" s="9"/>
      <c r="F13" s="9"/>
      <c r="P13" t="s">
        <v>29</v>
      </c>
      <c r="Q13">
        <v>4.21</v>
      </c>
    </row>
    <row r="14" spans="1:23" ht="15.75" x14ac:dyDescent="0.25">
      <c r="A14" s="34" t="s">
        <v>38</v>
      </c>
      <c r="B14" s="35" t="s">
        <v>40</v>
      </c>
      <c r="C14" s="35"/>
      <c r="D14" s="9"/>
      <c r="E14" s="9"/>
      <c r="F14" s="9"/>
      <c r="H14" s="9"/>
      <c r="I14" s="9"/>
      <c r="P14" t="s">
        <v>98</v>
      </c>
      <c r="Q14">
        <f>Q13*(S9/6)^0.5</f>
        <v>1.4632616240293976</v>
      </c>
    </row>
    <row r="15" spans="1:23" ht="15.75" x14ac:dyDescent="0.25">
      <c r="A15" s="34" t="s">
        <v>25</v>
      </c>
      <c r="B15" s="126" t="s">
        <v>41</v>
      </c>
      <c r="C15" s="126"/>
      <c r="D15" s="126"/>
      <c r="E15" s="9"/>
      <c r="F15" s="9"/>
      <c r="H15" s="9"/>
      <c r="I15" s="9"/>
    </row>
    <row r="16" spans="1:23" x14ac:dyDescent="0.25">
      <c r="B16" s="9"/>
      <c r="C16" s="9"/>
      <c r="D16" s="9"/>
      <c r="E16" s="9"/>
      <c r="F16" s="9"/>
      <c r="I16" s="9"/>
      <c r="J16" s="9"/>
      <c r="K16" s="9"/>
      <c r="L16" s="9"/>
      <c r="P16" t="s">
        <v>91</v>
      </c>
    </row>
    <row r="17" spans="1:19" ht="15.75" x14ac:dyDescent="0.25">
      <c r="A17" s="34" t="s">
        <v>34</v>
      </c>
      <c r="B17" s="9" t="s">
        <v>64</v>
      </c>
      <c r="C17" s="9"/>
      <c r="D17" s="9"/>
      <c r="E17" s="9"/>
      <c r="F17" s="9"/>
      <c r="I17" s="9"/>
      <c r="J17" s="9"/>
      <c r="K17" s="9"/>
      <c r="L17" s="9"/>
      <c r="M17" s="9"/>
      <c r="N17" s="9"/>
      <c r="O17" s="9"/>
      <c r="P17" s="43" t="s">
        <v>16</v>
      </c>
      <c r="Q17" s="43" t="s">
        <v>8</v>
      </c>
      <c r="R17" t="s">
        <v>83</v>
      </c>
      <c r="S17" t="s">
        <v>84</v>
      </c>
    </row>
    <row r="18" spans="1:19" ht="15.75" x14ac:dyDescent="0.25">
      <c r="A18" s="34" t="s">
        <v>35</v>
      </c>
      <c r="B18" s="9" t="s">
        <v>65</v>
      </c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  <c r="P18" s="43" t="s">
        <v>25</v>
      </c>
      <c r="Q18" s="75">
        <v>46</v>
      </c>
      <c r="R18" t="s">
        <v>85</v>
      </c>
      <c r="S18" s="44">
        <f>Q18+Q14</f>
        <v>47.4632616240294</v>
      </c>
    </row>
    <row r="19" spans="1:19" ht="15.75" x14ac:dyDescent="0.25">
      <c r="A19" s="34" t="s">
        <v>36</v>
      </c>
      <c r="B19" s="9" t="s">
        <v>39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  <c r="P19" s="43" t="s">
        <v>38</v>
      </c>
      <c r="Q19" s="75">
        <v>49.65</v>
      </c>
      <c r="R19" t="s">
        <v>86</v>
      </c>
      <c r="S19" s="44">
        <f>Q19+Q14</f>
        <v>51.113261624029398</v>
      </c>
    </row>
    <row r="20" spans="1:19" ht="15.75" x14ac:dyDescent="0.25">
      <c r="A20" s="34" t="s">
        <v>37</v>
      </c>
      <c r="B20" s="9" t="s">
        <v>66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</row>
    <row r="21" spans="1:19" ht="15.75" x14ac:dyDescent="0.25">
      <c r="A21" s="34"/>
      <c r="B21" s="9"/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  <c r="P21" t="s">
        <v>92</v>
      </c>
    </row>
    <row r="22" spans="1:19" x14ac:dyDescent="0.25">
      <c r="B22" s="9"/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  <c r="P22" s="43" t="s">
        <v>16</v>
      </c>
      <c r="Q22" s="75" t="s">
        <v>8</v>
      </c>
    </row>
    <row r="23" spans="1:19" x14ac:dyDescent="0.25">
      <c r="B23" s="9"/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  <c r="P23" s="43" t="s">
        <v>34</v>
      </c>
      <c r="Q23" s="75">
        <v>47.25</v>
      </c>
    </row>
    <row r="24" spans="1:19" x14ac:dyDescent="0.25">
      <c r="P24" s="43" t="s">
        <v>35</v>
      </c>
      <c r="Q24" s="75">
        <v>48.9</v>
      </c>
    </row>
    <row r="25" spans="1:19" x14ac:dyDescent="0.25">
      <c r="P25" s="43" t="s">
        <v>36</v>
      </c>
      <c r="Q25" s="75">
        <v>46.7</v>
      </c>
    </row>
    <row r="26" spans="1:19" x14ac:dyDescent="0.25">
      <c r="P26" s="43" t="s">
        <v>37</v>
      </c>
      <c r="Q26" s="43">
        <v>48.45</v>
      </c>
    </row>
  </sheetData>
  <mergeCells count="10">
    <mergeCell ref="B15:D15"/>
    <mergeCell ref="A1:A2"/>
    <mergeCell ref="B1:D1"/>
    <mergeCell ref="E1:E2"/>
    <mergeCell ref="F1:F2"/>
    <mergeCell ref="P2:W2"/>
    <mergeCell ref="N6:N7"/>
    <mergeCell ref="H6:H7"/>
    <mergeCell ref="I6:L6"/>
    <mergeCell ref="M6:M7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V26"/>
  <sheetViews>
    <sheetView topLeftCell="P1" zoomScale="80" zoomScaleNormal="80" workbookViewId="0">
      <selection activeCell="AK18" sqref="AK18"/>
    </sheetView>
  </sheetViews>
  <sheetFormatPr defaultRowHeight="15" x14ac:dyDescent="0.25"/>
  <cols>
    <col min="1" max="1" width="14.7109375" customWidth="1"/>
    <col min="16" max="16" width="12.85546875" customWidth="1"/>
    <col min="17" max="17" width="10.28515625" customWidth="1"/>
    <col min="26" max="26" width="6.140625" customWidth="1"/>
    <col min="27" max="27" width="6.28515625" customWidth="1"/>
    <col min="28" max="28" width="6.42578125" customWidth="1"/>
    <col min="29" max="29" width="7.28515625" customWidth="1"/>
    <col min="30" max="30" width="7" customWidth="1"/>
    <col min="31" max="31" width="7.5703125" customWidth="1"/>
  </cols>
  <sheetData>
    <row r="1" spans="1:48" ht="15.7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  <c r="J1" s="9"/>
      <c r="K1" s="9"/>
      <c r="L1" s="9"/>
      <c r="M1" s="9"/>
      <c r="N1" s="9"/>
      <c r="O1" s="9"/>
    </row>
    <row r="2" spans="1:48" ht="15.7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J2" s="9"/>
      <c r="K2" s="9"/>
      <c r="L2" s="9"/>
      <c r="M2" s="9"/>
      <c r="N2" s="9"/>
      <c r="O2" s="9"/>
      <c r="P2" s="132" t="s">
        <v>63</v>
      </c>
      <c r="Q2" s="133"/>
      <c r="R2" s="133"/>
      <c r="S2" s="133"/>
      <c r="T2" s="133"/>
      <c r="U2" s="133"/>
      <c r="V2" s="133"/>
      <c r="W2" s="134"/>
    </row>
    <row r="3" spans="1:48" ht="16.5" thickBot="1" x14ac:dyDescent="0.3">
      <c r="A3" s="1" t="s">
        <v>44</v>
      </c>
      <c r="B3" s="53">
        <v>30.9</v>
      </c>
      <c r="C3" s="54">
        <v>33.1</v>
      </c>
      <c r="D3" s="14">
        <v>28.2</v>
      </c>
      <c r="E3" s="15">
        <f>SUM(B3:D3)</f>
        <v>92.2</v>
      </c>
      <c r="F3" s="16">
        <f>E3/3</f>
        <v>30.733333333333334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  <c r="Y3" s="113" t="s">
        <v>24</v>
      </c>
      <c r="Z3" s="117" t="s">
        <v>32</v>
      </c>
      <c r="AA3" s="118"/>
      <c r="AB3" s="118"/>
      <c r="AC3" s="118"/>
      <c r="AD3" s="118"/>
      <c r="AE3" s="118"/>
      <c r="AF3" s="118"/>
      <c r="AG3" s="119"/>
      <c r="AI3" s="113" t="s">
        <v>24</v>
      </c>
      <c r="AJ3" s="117" t="s">
        <v>32</v>
      </c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9"/>
      <c r="AV3" s="108" t="s">
        <v>30</v>
      </c>
    </row>
    <row r="4" spans="1:48" ht="16.5" thickBot="1" x14ac:dyDescent="0.3">
      <c r="A4" s="47" t="s">
        <v>46</v>
      </c>
      <c r="B4" s="52">
        <v>30.7</v>
      </c>
      <c r="C4" s="48">
        <v>27.3</v>
      </c>
      <c r="D4" s="14">
        <v>28.9</v>
      </c>
      <c r="E4" s="15">
        <f>SUM(B4:D4)</f>
        <v>86.9</v>
      </c>
      <c r="F4" s="16">
        <f t="shared" ref="F4:F9" si="0">E4/3</f>
        <v>28.966666666666669</v>
      </c>
      <c r="H4" s="11" t="s">
        <v>20</v>
      </c>
      <c r="I4" s="9">
        <f>E11^2/24</f>
        <v>19958.433749999993</v>
      </c>
      <c r="J4" s="9"/>
      <c r="K4" s="9"/>
      <c r="L4" s="9"/>
      <c r="M4" s="9"/>
      <c r="N4" s="9"/>
      <c r="O4" s="9"/>
      <c r="P4" s="3" t="s">
        <v>15</v>
      </c>
      <c r="Q4" s="8">
        <f>I3-1</f>
        <v>2</v>
      </c>
      <c r="R4" s="12">
        <f>SUMSQ(B11:D11)/8-I4</f>
        <v>15.197500000009313</v>
      </c>
      <c r="S4" s="12">
        <f t="shared" ref="S4:S9" si="1">R4/Q4</f>
        <v>7.5987500000046566</v>
      </c>
      <c r="T4" s="13">
        <f>S4/S$9</f>
        <v>3.9969629606472763</v>
      </c>
      <c r="U4" s="10" t="s">
        <v>22</v>
      </c>
      <c r="V4" s="6">
        <v>3.74</v>
      </c>
      <c r="W4" s="5">
        <v>6.51</v>
      </c>
      <c r="Y4" s="101"/>
      <c r="Z4" s="58" t="s">
        <v>34</v>
      </c>
      <c r="AA4" s="58"/>
      <c r="AB4" s="58" t="s">
        <v>35</v>
      </c>
      <c r="AC4" s="58"/>
      <c r="AD4" s="58" t="s">
        <v>36</v>
      </c>
      <c r="AE4" s="58"/>
      <c r="AF4" s="58" t="s">
        <v>37</v>
      </c>
      <c r="AG4" s="58"/>
      <c r="AH4" s="42"/>
      <c r="AI4" s="101"/>
      <c r="AJ4" s="58" t="s">
        <v>34</v>
      </c>
      <c r="AK4" s="58"/>
      <c r="AL4" s="58"/>
      <c r="AM4" s="58" t="s">
        <v>35</v>
      </c>
      <c r="AN4" s="58"/>
      <c r="AO4" s="58"/>
      <c r="AP4" s="58" t="s">
        <v>36</v>
      </c>
      <c r="AQ4" s="58"/>
      <c r="AR4" s="58"/>
      <c r="AS4" s="58" t="s">
        <v>37</v>
      </c>
      <c r="AT4" s="58"/>
      <c r="AU4" s="58"/>
      <c r="AV4" s="109"/>
    </row>
    <row r="5" spans="1:48" ht="16.5" thickBot="1" x14ac:dyDescent="0.3">
      <c r="A5" s="47" t="s">
        <v>48</v>
      </c>
      <c r="B5" s="36">
        <v>27.9</v>
      </c>
      <c r="C5" s="48">
        <v>29.6</v>
      </c>
      <c r="D5" s="14">
        <v>26.4</v>
      </c>
      <c r="E5" s="15">
        <f>SUM(B5:D5)</f>
        <v>83.9</v>
      </c>
      <c r="F5" s="16">
        <f t="shared" si="0"/>
        <v>27.966666666666669</v>
      </c>
      <c r="H5" t="s">
        <v>54</v>
      </c>
      <c r="I5" s="9"/>
      <c r="J5" s="9"/>
      <c r="K5" s="9"/>
      <c r="L5" s="9"/>
      <c r="M5" s="9"/>
      <c r="N5" s="9"/>
      <c r="O5" s="9"/>
      <c r="P5" s="3" t="s">
        <v>16</v>
      </c>
      <c r="Q5" s="8">
        <f>I1*I2-1</f>
        <v>7</v>
      </c>
      <c r="R5" s="12">
        <f>SUMSQ(E3:E10)/3-I4</f>
        <v>51.142916666674864</v>
      </c>
      <c r="S5" s="12">
        <f t="shared" si="1"/>
        <v>7.3061309523821238</v>
      </c>
      <c r="T5" s="13">
        <f>S5/S$9</f>
        <v>3.8430445536821272</v>
      </c>
      <c r="U5" s="10" t="s">
        <v>22</v>
      </c>
      <c r="V5" s="6">
        <v>2.76</v>
      </c>
      <c r="W5" s="32">
        <v>4.28</v>
      </c>
      <c r="Y5" s="40" t="s">
        <v>38</v>
      </c>
      <c r="Z5" s="41">
        <f>I8/3</f>
        <v>30.733333333333334</v>
      </c>
      <c r="AA5" s="56" t="s">
        <v>86</v>
      </c>
      <c r="AB5" s="41">
        <v>28.97</v>
      </c>
      <c r="AC5" s="41" t="s">
        <v>85</v>
      </c>
      <c r="AD5" s="41">
        <v>27.97</v>
      </c>
      <c r="AE5" s="41" t="s">
        <v>85</v>
      </c>
      <c r="AF5" s="41">
        <v>31.6</v>
      </c>
      <c r="AG5" s="41" t="s">
        <v>86</v>
      </c>
      <c r="AI5" s="40" t="s">
        <v>38</v>
      </c>
      <c r="AJ5" s="41">
        <f>Z5</f>
        <v>30.733333333333334</v>
      </c>
      <c r="AK5" s="45" t="s">
        <v>86</v>
      </c>
      <c r="AL5" s="41" t="s">
        <v>88</v>
      </c>
      <c r="AM5" s="41">
        <f>AB5</f>
        <v>28.97</v>
      </c>
      <c r="AN5" s="41" t="s">
        <v>85</v>
      </c>
      <c r="AO5" s="41" t="s">
        <v>88</v>
      </c>
      <c r="AP5" s="41">
        <f>AD5</f>
        <v>27.97</v>
      </c>
      <c r="AQ5" s="41" t="s">
        <v>85</v>
      </c>
      <c r="AR5" s="41" t="s">
        <v>32</v>
      </c>
      <c r="AS5" s="41">
        <f>AF5</f>
        <v>31.6</v>
      </c>
      <c r="AT5" s="41" t="s">
        <v>86</v>
      </c>
      <c r="AU5" s="41" t="s">
        <v>89</v>
      </c>
      <c r="AV5" s="110">
        <f>Z19</f>
        <v>3.272599545634681</v>
      </c>
    </row>
    <row r="6" spans="1:48" ht="15.75" customHeight="1" thickBot="1" x14ac:dyDescent="0.3">
      <c r="A6" s="47" t="s">
        <v>50</v>
      </c>
      <c r="B6" s="36">
        <v>33.9</v>
      </c>
      <c r="C6" s="48">
        <v>32.299999999999997</v>
      </c>
      <c r="D6" s="14">
        <v>28.6</v>
      </c>
      <c r="E6" s="15">
        <f t="shared" ref="E6:E9" si="2">SUM(B6:D6)</f>
        <v>94.799999999999983</v>
      </c>
      <c r="F6" s="16">
        <f t="shared" si="0"/>
        <v>31.599999999999994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O6" s="9"/>
      <c r="P6" s="3" t="s">
        <v>24</v>
      </c>
      <c r="Q6" s="18">
        <f>I1-1</f>
        <v>1</v>
      </c>
      <c r="R6" s="12">
        <f>SUMSQ(M8:M9)/12-I4</f>
        <v>23.010416666671517</v>
      </c>
      <c r="S6" s="12">
        <f t="shared" si="1"/>
        <v>23.010416666671517</v>
      </c>
      <c r="T6" s="13">
        <f t="shared" ref="T6:T8" si="3">S6/S$9</f>
        <v>12.103541125275928</v>
      </c>
      <c r="U6" s="10" t="s">
        <v>93</v>
      </c>
      <c r="V6" s="6">
        <v>4.5999999999999996</v>
      </c>
      <c r="W6" s="5">
        <v>8.86</v>
      </c>
      <c r="Y6" s="40" t="s">
        <v>25</v>
      </c>
      <c r="Z6" s="63">
        <v>27.6</v>
      </c>
      <c r="AA6" s="64" t="s">
        <v>85</v>
      </c>
      <c r="AB6" s="63">
        <v>28.77</v>
      </c>
      <c r="AC6" s="63" t="s">
        <v>85</v>
      </c>
      <c r="AD6" s="63">
        <v>27.77</v>
      </c>
      <c r="AE6" s="65" t="s">
        <v>85</v>
      </c>
      <c r="AF6" s="63">
        <v>27.3</v>
      </c>
      <c r="AG6" s="65" t="s">
        <v>85</v>
      </c>
      <c r="AI6" s="40" t="s">
        <v>25</v>
      </c>
      <c r="AJ6" s="63">
        <f>Z6</f>
        <v>27.6</v>
      </c>
      <c r="AK6" s="66" t="s">
        <v>85</v>
      </c>
      <c r="AL6" s="63" t="s">
        <v>32</v>
      </c>
      <c r="AM6" s="63">
        <f>AB6</f>
        <v>28.77</v>
      </c>
      <c r="AN6" s="65" t="s">
        <v>85</v>
      </c>
      <c r="AO6" s="65" t="s">
        <v>32</v>
      </c>
      <c r="AP6" s="63">
        <f>AD6</f>
        <v>27.77</v>
      </c>
      <c r="AQ6" s="65" t="s">
        <v>85</v>
      </c>
      <c r="AR6" s="65" t="s">
        <v>32</v>
      </c>
      <c r="AS6" s="63">
        <f>AF6</f>
        <v>27.3</v>
      </c>
      <c r="AT6" s="65" t="s">
        <v>85</v>
      </c>
      <c r="AU6" s="65" t="s">
        <v>32</v>
      </c>
      <c r="AV6" s="111"/>
    </row>
    <row r="7" spans="1:48" ht="16.5" thickBot="1" x14ac:dyDescent="0.3">
      <c r="A7" s="47" t="s">
        <v>45</v>
      </c>
      <c r="B7" s="50">
        <v>28.1</v>
      </c>
      <c r="C7" s="48">
        <v>27.6</v>
      </c>
      <c r="D7" s="14">
        <v>27.1</v>
      </c>
      <c r="E7" s="15">
        <f t="shared" si="2"/>
        <v>82.800000000000011</v>
      </c>
      <c r="F7" s="16">
        <f>E7/3</f>
        <v>27.600000000000005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O7" s="9"/>
      <c r="P7" s="3" t="s">
        <v>32</v>
      </c>
      <c r="Q7" s="18">
        <f>I2-1</f>
        <v>3</v>
      </c>
      <c r="R7" s="12">
        <f>SUMSQ(I10:L10)/6-I4</f>
        <v>8.5612500000061118</v>
      </c>
      <c r="S7" s="12">
        <f t="shared" si="1"/>
        <v>2.8537500000020373</v>
      </c>
      <c r="T7" s="13">
        <f t="shared" si="3"/>
        <v>1.5010801841024271</v>
      </c>
      <c r="U7" s="10" t="s">
        <v>21</v>
      </c>
      <c r="V7" s="6">
        <v>3.34</v>
      </c>
      <c r="W7" s="5">
        <v>5.56</v>
      </c>
      <c r="Y7" s="62" t="s">
        <v>30</v>
      </c>
      <c r="Z7" s="114">
        <f>Z11</f>
        <v>2.4144476822938428</v>
      </c>
      <c r="AA7" s="115"/>
      <c r="AB7" s="115"/>
      <c r="AC7" s="115"/>
      <c r="AD7" s="115"/>
      <c r="AE7" s="115"/>
      <c r="AF7" s="115"/>
      <c r="AG7" s="116"/>
      <c r="AI7" s="62" t="s">
        <v>30</v>
      </c>
      <c r="AJ7" s="114">
        <f>Z7</f>
        <v>2.4144476822938428</v>
      </c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6"/>
      <c r="AV7" s="112"/>
    </row>
    <row r="8" spans="1:48" ht="16.5" thickBot="1" x14ac:dyDescent="0.3">
      <c r="A8" s="47" t="s">
        <v>47</v>
      </c>
      <c r="B8" s="51">
        <v>29.3</v>
      </c>
      <c r="C8" s="48">
        <v>28.7</v>
      </c>
      <c r="D8" s="14">
        <v>28.3</v>
      </c>
      <c r="E8" s="15">
        <f t="shared" si="2"/>
        <v>86.3</v>
      </c>
      <c r="F8" s="16">
        <f t="shared" si="0"/>
        <v>28.766666666666666</v>
      </c>
      <c r="H8" s="1" t="s">
        <v>38</v>
      </c>
      <c r="I8" s="46">
        <v>92.2</v>
      </c>
      <c r="J8" s="46">
        <v>86.9</v>
      </c>
      <c r="K8" s="46">
        <v>83.9</v>
      </c>
      <c r="L8" s="46">
        <v>94.8</v>
      </c>
      <c r="M8" s="59">
        <f>SUM(I8:L8)</f>
        <v>357.8</v>
      </c>
      <c r="N8" s="17">
        <f>M8/4</f>
        <v>89.45</v>
      </c>
      <c r="O8" s="9"/>
      <c r="P8" s="19" t="s">
        <v>43</v>
      </c>
      <c r="Q8" s="22">
        <f>Q6*Q7</f>
        <v>3</v>
      </c>
      <c r="R8" s="20">
        <f>R5-R6-R7</f>
        <v>19.571249999997235</v>
      </c>
      <c r="S8" s="20">
        <f t="shared" si="1"/>
        <v>6.5237499999990787</v>
      </c>
      <c r="T8" s="23">
        <f t="shared" si="3"/>
        <v>3.4315100660638933</v>
      </c>
      <c r="U8" s="24" t="s">
        <v>22</v>
      </c>
      <c r="V8" s="25">
        <v>3.34</v>
      </c>
      <c r="W8" s="21">
        <v>5.56</v>
      </c>
    </row>
    <row r="9" spans="1:48" ht="16.5" thickBot="1" x14ac:dyDescent="0.3">
      <c r="A9" s="47" t="s">
        <v>49</v>
      </c>
      <c r="B9" s="36">
        <v>26.9</v>
      </c>
      <c r="C9" s="48">
        <v>29.1</v>
      </c>
      <c r="D9" s="14">
        <v>27.3</v>
      </c>
      <c r="E9" s="15">
        <f t="shared" si="2"/>
        <v>83.3</v>
      </c>
      <c r="F9" s="16">
        <f t="shared" si="0"/>
        <v>27.766666666666666</v>
      </c>
      <c r="H9" s="1" t="s">
        <v>25</v>
      </c>
      <c r="I9" s="16">
        <v>82.8</v>
      </c>
      <c r="J9" s="16">
        <v>86.3</v>
      </c>
      <c r="K9" s="17">
        <v>83.3</v>
      </c>
      <c r="L9" s="17">
        <f>E10</f>
        <v>81.900000000000006</v>
      </c>
      <c r="M9" s="7">
        <f>SUM(I9:L9)</f>
        <v>334.29999999999995</v>
      </c>
      <c r="N9" s="17">
        <f>M9/4</f>
        <v>83.574999999999989</v>
      </c>
      <c r="O9" s="9"/>
      <c r="P9" s="26" t="s">
        <v>17</v>
      </c>
      <c r="Q9" s="27">
        <f>Q5*Q4</f>
        <v>14</v>
      </c>
      <c r="R9" s="28">
        <f>R10-R4-R5</f>
        <v>26.615833333326009</v>
      </c>
      <c r="S9" s="28">
        <f t="shared" si="1"/>
        <v>1.9011309523804292</v>
      </c>
      <c r="T9" s="28"/>
      <c r="U9" s="29"/>
      <c r="V9" s="29"/>
      <c r="W9" s="29"/>
      <c r="Y9" s="37" t="s">
        <v>56</v>
      </c>
      <c r="Z9">
        <v>3.0329999999999999</v>
      </c>
    </row>
    <row r="10" spans="1:48" ht="16.5" thickBot="1" x14ac:dyDescent="0.3">
      <c r="A10" s="47" t="s">
        <v>51</v>
      </c>
      <c r="B10" s="36">
        <v>27.3</v>
      </c>
      <c r="C10" s="48">
        <v>27.7</v>
      </c>
      <c r="D10" s="14">
        <v>26.9</v>
      </c>
      <c r="E10" s="15">
        <f>SUM(B10:D10)</f>
        <v>81.900000000000006</v>
      </c>
      <c r="F10" s="16">
        <f>AVERAGE(B10:D10)</f>
        <v>27.3</v>
      </c>
      <c r="H10" s="1" t="s">
        <v>2</v>
      </c>
      <c r="I10" s="16">
        <f>SUM(I8:I9)</f>
        <v>175</v>
      </c>
      <c r="J10" s="16">
        <f>SUM(J8:J9)</f>
        <v>173.2</v>
      </c>
      <c r="K10" s="16">
        <f>SUM(K8:K9)</f>
        <v>167.2</v>
      </c>
      <c r="L10" s="16">
        <f>SUM(L8:L9)</f>
        <v>176.7</v>
      </c>
      <c r="M10" s="8">
        <f>SUM(I10:L10)</f>
        <v>692.09999999999991</v>
      </c>
      <c r="N10" s="8"/>
      <c r="O10" s="9"/>
      <c r="P10" s="33" t="s">
        <v>18</v>
      </c>
      <c r="Q10" s="31">
        <f>I1*I2*I3-1</f>
        <v>23</v>
      </c>
      <c r="R10" s="30">
        <f>SUMSQ(B3:D10)-I4</f>
        <v>92.956250000010186</v>
      </c>
      <c r="S10" s="30"/>
      <c r="T10" s="30"/>
      <c r="U10" s="30"/>
      <c r="V10" s="30"/>
      <c r="W10" s="30"/>
      <c r="Y10" t="s">
        <v>31</v>
      </c>
      <c r="Z10" s="57">
        <f>S9</f>
        <v>1.9011309523804292</v>
      </c>
    </row>
    <row r="11" spans="1:48" ht="16.5" thickBot="1" x14ac:dyDescent="0.3">
      <c r="A11" s="1" t="s">
        <v>7</v>
      </c>
      <c r="B11" s="49">
        <f>SUM(B3:B10)</f>
        <v>235.00000000000003</v>
      </c>
      <c r="C11" s="14">
        <f>SUM(C3:C10)</f>
        <v>235.39999999999998</v>
      </c>
      <c r="D11" s="14">
        <f>SUM(D3:D10)</f>
        <v>221.70000000000002</v>
      </c>
      <c r="E11" s="14">
        <f>SUM(E3:E10)</f>
        <v>692.09999999999991</v>
      </c>
      <c r="F11" s="8"/>
      <c r="H11" s="2" t="s">
        <v>8</v>
      </c>
      <c r="I11" s="16">
        <f>AVERAGE(I8:I9)</f>
        <v>87.5</v>
      </c>
      <c r="J11" s="16">
        <f>J10/2</f>
        <v>86.6</v>
      </c>
      <c r="K11" s="16">
        <f>AVERAGE(K8:K9)</f>
        <v>83.6</v>
      </c>
      <c r="L11" s="16">
        <f>L10/2</f>
        <v>88.35</v>
      </c>
      <c r="M11" s="8"/>
      <c r="N11" s="8"/>
      <c r="O11" s="9"/>
      <c r="Y11" t="s">
        <v>27</v>
      </c>
      <c r="Z11">
        <f>Z9*(Z10/3)^0.5</f>
        <v>2.4144476822938428</v>
      </c>
    </row>
    <row r="12" spans="1:48" x14ac:dyDescent="0.25">
      <c r="B12" s="9"/>
      <c r="C12" s="9"/>
      <c r="D12" s="9"/>
      <c r="E12" s="9"/>
      <c r="F12" s="9"/>
    </row>
    <row r="13" spans="1:48" ht="15.75" x14ac:dyDescent="0.25">
      <c r="B13" s="9"/>
      <c r="C13" s="9"/>
      <c r="D13" s="9"/>
      <c r="E13" s="9"/>
      <c r="F13" s="9"/>
      <c r="P13" t="s">
        <v>29</v>
      </c>
      <c r="Q13">
        <v>4.21</v>
      </c>
      <c r="Y13" s="100" t="s">
        <v>32</v>
      </c>
      <c r="Z13" s="102" t="s">
        <v>24</v>
      </c>
      <c r="AA13" s="103"/>
      <c r="AB13" s="103"/>
      <c r="AC13" s="104"/>
    </row>
    <row r="14" spans="1:48" ht="15.75" x14ac:dyDescent="0.25">
      <c r="A14" s="34" t="s">
        <v>38</v>
      </c>
      <c r="B14" s="35" t="s">
        <v>40</v>
      </c>
      <c r="C14" s="35"/>
      <c r="D14" s="9"/>
      <c r="E14" s="9"/>
      <c r="F14" s="9"/>
      <c r="H14" s="9"/>
      <c r="I14" s="9"/>
      <c r="P14" t="s">
        <v>98</v>
      </c>
      <c r="Q14">
        <f>Q13*(S9/6)^0.5</f>
        <v>2.3698043207926811</v>
      </c>
      <c r="Y14" s="101"/>
      <c r="Z14" s="40" t="s">
        <v>38</v>
      </c>
      <c r="AA14" s="43"/>
      <c r="AB14" s="40" t="s">
        <v>25</v>
      </c>
      <c r="AC14" s="43"/>
    </row>
    <row r="15" spans="1:48" ht="15.75" x14ac:dyDescent="0.25">
      <c r="A15" s="34" t="s">
        <v>25</v>
      </c>
      <c r="B15" s="126" t="s">
        <v>41</v>
      </c>
      <c r="C15" s="126"/>
      <c r="D15" s="126"/>
      <c r="E15" s="9"/>
      <c r="F15" s="9"/>
      <c r="H15" s="9"/>
      <c r="I15" s="9"/>
      <c r="Y15" s="39" t="s">
        <v>34</v>
      </c>
      <c r="Z15" s="41">
        <f>Z5</f>
        <v>30.733333333333334</v>
      </c>
      <c r="AA15" s="38" t="s">
        <v>88</v>
      </c>
      <c r="AB15" s="41">
        <f>Z6</f>
        <v>27.6</v>
      </c>
      <c r="AC15" s="43" t="s">
        <v>32</v>
      </c>
      <c r="AD15" s="44"/>
    </row>
    <row r="16" spans="1:48" ht="15.75" x14ac:dyDescent="0.25">
      <c r="B16" s="9"/>
      <c r="C16" s="9"/>
      <c r="D16" s="9"/>
      <c r="E16" s="9"/>
      <c r="F16" s="9"/>
      <c r="I16" s="9"/>
      <c r="J16" s="9"/>
      <c r="K16" s="9"/>
      <c r="L16" s="9"/>
      <c r="P16" t="s">
        <v>91</v>
      </c>
      <c r="Y16" s="39" t="s">
        <v>35</v>
      </c>
      <c r="Z16" s="41">
        <f>AB5</f>
        <v>28.97</v>
      </c>
      <c r="AA16" s="38" t="s">
        <v>88</v>
      </c>
      <c r="AB16" s="41">
        <f>AB6</f>
        <v>28.77</v>
      </c>
      <c r="AC16" s="43" t="s">
        <v>32</v>
      </c>
    </row>
    <row r="17" spans="1:29" ht="15.75" x14ac:dyDescent="0.25">
      <c r="A17" s="34" t="s">
        <v>34</v>
      </c>
      <c r="B17" s="9" t="s">
        <v>64</v>
      </c>
      <c r="C17" s="9"/>
      <c r="D17" s="9"/>
      <c r="E17" s="9"/>
      <c r="F17" s="9"/>
      <c r="I17" s="9"/>
      <c r="J17" s="9"/>
      <c r="K17" s="9"/>
      <c r="L17" s="9"/>
      <c r="M17" s="9"/>
      <c r="N17" s="9"/>
      <c r="O17" s="9"/>
      <c r="P17" s="43" t="s">
        <v>16</v>
      </c>
      <c r="Q17" s="43" t="s">
        <v>8</v>
      </c>
      <c r="R17" t="s">
        <v>83</v>
      </c>
      <c r="S17" t="s">
        <v>84</v>
      </c>
      <c r="Y17" s="39" t="s">
        <v>36</v>
      </c>
      <c r="Z17" s="41">
        <f>AD5</f>
        <v>27.97</v>
      </c>
      <c r="AA17" s="38" t="s">
        <v>32</v>
      </c>
      <c r="AB17" s="41">
        <f>AD6</f>
        <v>27.77</v>
      </c>
      <c r="AC17" s="43" t="s">
        <v>32</v>
      </c>
    </row>
    <row r="18" spans="1:29" ht="15.75" x14ac:dyDescent="0.25">
      <c r="A18" s="34" t="s">
        <v>35</v>
      </c>
      <c r="B18" s="9" t="s">
        <v>65</v>
      </c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  <c r="P18" s="43" t="s">
        <v>25</v>
      </c>
      <c r="Q18" s="43">
        <v>83.58</v>
      </c>
      <c r="R18" t="s">
        <v>85</v>
      </c>
      <c r="S18" s="44">
        <f>Q18+Q14</f>
        <v>85.94980432079268</v>
      </c>
      <c r="Y18" s="39" t="s">
        <v>37</v>
      </c>
      <c r="Z18" s="41">
        <f>AF5</f>
        <v>31.6</v>
      </c>
      <c r="AA18" s="38" t="s">
        <v>89</v>
      </c>
      <c r="AB18" s="41">
        <f>AF6</f>
        <v>27.3</v>
      </c>
      <c r="AC18" s="43" t="s">
        <v>32</v>
      </c>
    </row>
    <row r="19" spans="1:29" ht="15.75" x14ac:dyDescent="0.25">
      <c r="A19" s="34" t="s">
        <v>36</v>
      </c>
      <c r="B19" s="9" t="s">
        <v>39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  <c r="P19" s="43" t="s">
        <v>38</v>
      </c>
      <c r="Q19" s="43">
        <v>89.45</v>
      </c>
      <c r="R19" t="s">
        <v>86</v>
      </c>
      <c r="S19" s="44">
        <f>Q19+Q14</f>
        <v>91.819804320792684</v>
      </c>
      <c r="Y19" s="39" t="s">
        <v>30</v>
      </c>
      <c r="Z19" s="105">
        <f>Z23</f>
        <v>3.272599545634681</v>
      </c>
      <c r="AA19" s="106"/>
      <c r="AB19" s="106"/>
      <c r="AC19" s="107"/>
    </row>
    <row r="20" spans="1:29" ht="15.75" x14ac:dyDescent="0.25">
      <c r="A20" s="34" t="s">
        <v>37</v>
      </c>
      <c r="B20" s="9" t="s">
        <v>66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</row>
    <row r="21" spans="1:29" ht="15.75" x14ac:dyDescent="0.25">
      <c r="A21" s="34"/>
      <c r="B21" s="9"/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  <c r="P21" t="s">
        <v>92</v>
      </c>
      <c r="Y21" s="37" t="s">
        <v>33</v>
      </c>
      <c r="Z21">
        <v>4.1109999999999998</v>
      </c>
    </row>
    <row r="22" spans="1:29" x14ac:dyDescent="0.25">
      <c r="B22" s="9"/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  <c r="P22" s="43" t="s">
        <v>16</v>
      </c>
      <c r="Q22" s="78" t="s">
        <v>8</v>
      </c>
      <c r="R22" s="80"/>
      <c r="Y22" t="s">
        <v>31</v>
      </c>
      <c r="Z22" s="57">
        <f>S9</f>
        <v>1.9011309523804292</v>
      </c>
    </row>
    <row r="23" spans="1:29" x14ac:dyDescent="0.25">
      <c r="B23" s="9"/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  <c r="P23" s="43" t="s">
        <v>34</v>
      </c>
      <c r="Q23" s="78">
        <v>87.5</v>
      </c>
      <c r="R23" s="80"/>
      <c r="S23" s="44"/>
      <c r="Y23" t="s">
        <v>27</v>
      </c>
      <c r="Z23">
        <f>Z21*(Z22/3)^0.5</f>
        <v>3.272599545634681</v>
      </c>
    </row>
    <row r="24" spans="1:29" x14ac:dyDescent="0.25">
      <c r="P24" s="43" t="s">
        <v>35</v>
      </c>
      <c r="Q24" s="78">
        <v>86.6</v>
      </c>
      <c r="R24" s="80"/>
      <c r="S24" s="44"/>
    </row>
    <row r="25" spans="1:29" x14ac:dyDescent="0.25">
      <c r="P25" s="43" t="s">
        <v>36</v>
      </c>
      <c r="Q25" s="78">
        <v>83.6</v>
      </c>
      <c r="R25" s="80"/>
      <c r="S25" s="44"/>
    </row>
    <row r="26" spans="1:29" x14ac:dyDescent="0.25">
      <c r="P26" s="43" t="s">
        <v>37</v>
      </c>
      <c r="Q26" s="79">
        <v>88.35</v>
      </c>
      <c r="R26" s="80"/>
    </row>
  </sheetData>
  <mergeCells count="21">
    <mergeCell ref="P2:W2"/>
    <mergeCell ref="H6:H7"/>
    <mergeCell ref="I6:L6"/>
    <mergeCell ref="M6:M7"/>
    <mergeCell ref="N6:N7"/>
    <mergeCell ref="A1:A2"/>
    <mergeCell ref="B1:D1"/>
    <mergeCell ref="E1:E2"/>
    <mergeCell ref="F1:F2"/>
    <mergeCell ref="B15:D15"/>
    <mergeCell ref="Y3:Y4"/>
    <mergeCell ref="Z3:AG3"/>
    <mergeCell ref="AI3:AI4"/>
    <mergeCell ref="AJ3:AU3"/>
    <mergeCell ref="AV3:AV4"/>
    <mergeCell ref="Z19:AC19"/>
    <mergeCell ref="AV5:AV7"/>
    <mergeCell ref="Z7:AG7"/>
    <mergeCell ref="AJ7:AU7"/>
    <mergeCell ref="Y13:Y14"/>
    <mergeCell ref="Z13:AC1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W23"/>
  <sheetViews>
    <sheetView zoomScale="87" zoomScaleNormal="89" workbookViewId="0">
      <selection activeCell="Q17" sqref="Q17"/>
    </sheetView>
  </sheetViews>
  <sheetFormatPr defaultRowHeight="15" x14ac:dyDescent="0.25"/>
  <cols>
    <col min="1" max="1" width="14.7109375" customWidth="1"/>
    <col min="16" max="16" width="12.85546875" customWidth="1"/>
    <col min="26" max="26" width="6.140625" customWidth="1"/>
    <col min="27" max="27" width="6.28515625" customWidth="1"/>
    <col min="28" max="28" width="6.42578125" customWidth="1"/>
    <col min="29" max="29" width="7.28515625" customWidth="1"/>
    <col min="30" max="30" width="7" customWidth="1"/>
    <col min="31" max="31" width="7.5703125" customWidth="1"/>
  </cols>
  <sheetData>
    <row r="1" spans="1:23" ht="15.7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  <c r="J1" s="9"/>
      <c r="K1" s="9"/>
      <c r="L1" s="9"/>
      <c r="M1" s="9"/>
      <c r="N1" s="9"/>
      <c r="O1" s="9"/>
    </row>
    <row r="2" spans="1:23" ht="15.7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J2" s="9"/>
      <c r="K2" s="9"/>
      <c r="L2" s="9"/>
      <c r="M2" s="9"/>
      <c r="N2" s="9"/>
      <c r="O2" s="9"/>
      <c r="P2" s="132" t="s">
        <v>72</v>
      </c>
      <c r="Q2" s="133"/>
      <c r="R2" s="133"/>
      <c r="S2" s="133"/>
      <c r="T2" s="133"/>
      <c r="U2" s="133"/>
      <c r="V2" s="133"/>
      <c r="W2" s="134"/>
    </row>
    <row r="3" spans="1:23" ht="16.5" thickBot="1" x14ac:dyDescent="0.3">
      <c r="A3" s="1" t="s">
        <v>44</v>
      </c>
      <c r="B3" s="53">
        <v>42.4</v>
      </c>
      <c r="C3" s="54">
        <v>45.3</v>
      </c>
      <c r="D3" s="14">
        <v>38.6</v>
      </c>
      <c r="E3" s="15">
        <f>SUM(B3:D3)</f>
        <v>126.29999999999998</v>
      </c>
      <c r="F3" s="16">
        <f>E3/3</f>
        <v>42.099999999999994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</row>
    <row r="4" spans="1:23" ht="16.5" thickBot="1" x14ac:dyDescent="0.3">
      <c r="A4" s="47" t="s">
        <v>46</v>
      </c>
      <c r="B4" s="52">
        <v>41.3</v>
      </c>
      <c r="C4" s="48">
        <v>38.6</v>
      </c>
      <c r="D4" s="14">
        <v>41.2</v>
      </c>
      <c r="E4" s="15">
        <f>SUM(B4:D4)</f>
        <v>121.10000000000001</v>
      </c>
      <c r="F4" s="16">
        <f t="shared" ref="F4:F9" si="0">E4/3</f>
        <v>40.366666666666667</v>
      </c>
      <c r="H4" s="11" t="s">
        <v>20</v>
      </c>
      <c r="I4" s="9">
        <f>E11^2/24</f>
        <v>36746.200416666667</v>
      </c>
      <c r="J4" s="9"/>
      <c r="K4" s="9"/>
      <c r="L4" s="9"/>
      <c r="M4" s="9"/>
      <c r="N4" s="9"/>
      <c r="O4" s="9"/>
      <c r="P4" s="3" t="s">
        <v>15</v>
      </c>
      <c r="Q4" s="8">
        <f>I3-1</f>
        <v>2</v>
      </c>
      <c r="R4" s="12">
        <f>SUMSQ(B11:D11)/8-I4</f>
        <v>183.43583333333663</v>
      </c>
      <c r="S4" s="12">
        <f t="shared" ref="S4:S9" si="1">R4/Q4</f>
        <v>91.717916666668316</v>
      </c>
      <c r="T4" s="13">
        <f>S4/S$9</f>
        <v>1.3402089383735594</v>
      </c>
      <c r="U4" s="10" t="s">
        <v>21</v>
      </c>
      <c r="V4" s="6">
        <v>3.74</v>
      </c>
      <c r="W4" s="5">
        <v>6.51</v>
      </c>
    </row>
    <row r="5" spans="1:23" ht="16.5" thickBot="1" x14ac:dyDescent="0.3">
      <c r="A5" s="47" t="s">
        <v>48</v>
      </c>
      <c r="B5" s="36">
        <v>36.9</v>
      </c>
      <c r="C5" s="48">
        <v>42.1</v>
      </c>
      <c r="D5" s="14">
        <v>38.9</v>
      </c>
      <c r="E5" s="15">
        <f>SUM(B5:D5)</f>
        <v>117.9</v>
      </c>
      <c r="F5" s="16">
        <f t="shared" si="0"/>
        <v>39.300000000000004</v>
      </c>
      <c r="H5" t="s">
        <v>69</v>
      </c>
      <c r="I5" s="9"/>
      <c r="J5" s="9"/>
      <c r="K5" s="9"/>
      <c r="L5" s="9"/>
      <c r="M5" s="9"/>
      <c r="N5" s="9"/>
      <c r="O5" s="9"/>
      <c r="P5" s="3" t="s">
        <v>16</v>
      </c>
      <c r="Q5" s="8">
        <f>I1*I2-1</f>
        <v>7</v>
      </c>
      <c r="R5" s="12">
        <f>SUMSQ(E3:E10)/3-I4</f>
        <v>637.67625000000407</v>
      </c>
      <c r="S5" s="12">
        <f t="shared" si="1"/>
        <v>91.096607142857721</v>
      </c>
      <c r="T5" s="13">
        <f>S5/S$9</f>
        <v>1.3311301824710042</v>
      </c>
      <c r="U5" s="10" t="s">
        <v>21</v>
      </c>
      <c r="V5" s="6">
        <v>2.76</v>
      </c>
      <c r="W5" s="32">
        <v>4.28</v>
      </c>
    </row>
    <row r="6" spans="1:23" ht="15.75" customHeight="1" thickBot="1" x14ac:dyDescent="0.3">
      <c r="A6" s="47" t="s">
        <v>50</v>
      </c>
      <c r="B6" s="36">
        <v>46.6</v>
      </c>
      <c r="C6" s="48">
        <v>42.2</v>
      </c>
      <c r="D6" s="14">
        <v>43.7</v>
      </c>
      <c r="E6" s="15">
        <f t="shared" ref="E6:E9" si="2">SUM(B6:D6)</f>
        <v>132.5</v>
      </c>
      <c r="F6" s="16">
        <f t="shared" si="0"/>
        <v>44.166666666666664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O6" s="9"/>
      <c r="P6" s="3" t="s">
        <v>24</v>
      </c>
      <c r="Q6" s="18">
        <f>I1-1</f>
        <v>1</v>
      </c>
      <c r="R6" s="12">
        <f>SUMSQ(M8:M9)/12-I4</f>
        <v>133.01041666665697</v>
      </c>
      <c r="S6" s="12">
        <f t="shared" si="1"/>
        <v>133.01041666665697</v>
      </c>
      <c r="T6" s="13">
        <f t="shared" ref="T6:T8" si="3">S6/S$9</f>
        <v>1.9435869870584201</v>
      </c>
      <c r="U6" s="10" t="s">
        <v>21</v>
      </c>
      <c r="V6" s="6">
        <v>4.5999999999999996</v>
      </c>
      <c r="W6" s="5">
        <v>8.86</v>
      </c>
    </row>
    <row r="7" spans="1:23" ht="16.5" thickBot="1" x14ac:dyDescent="0.3">
      <c r="A7" s="47" t="s">
        <v>45</v>
      </c>
      <c r="B7" s="50">
        <v>37.9</v>
      </c>
      <c r="C7" s="48">
        <v>45.2</v>
      </c>
      <c r="D7" s="14">
        <v>39.1</v>
      </c>
      <c r="E7" s="15">
        <f t="shared" si="2"/>
        <v>122.19999999999999</v>
      </c>
      <c r="F7" s="16">
        <f>E7/3</f>
        <v>40.733333333333327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O7" s="9"/>
      <c r="P7" s="3" t="s">
        <v>32</v>
      </c>
      <c r="Q7" s="18">
        <f>I2-1</f>
        <v>3</v>
      </c>
      <c r="R7" s="12">
        <f>SUMSQ(I10:L10)/6-I4</f>
        <v>292.94124999999622</v>
      </c>
      <c r="S7" s="12">
        <f t="shared" si="1"/>
        <v>97.647083333332077</v>
      </c>
      <c r="T7" s="13">
        <f t="shared" si="3"/>
        <v>1.4268476503348086</v>
      </c>
      <c r="U7" s="10" t="s">
        <v>21</v>
      </c>
      <c r="V7" s="6">
        <v>3.34</v>
      </c>
      <c r="W7" s="5">
        <v>5.56</v>
      </c>
    </row>
    <row r="8" spans="1:23" ht="16.5" thickBot="1" x14ac:dyDescent="0.3">
      <c r="A8" s="47" t="s">
        <v>47</v>
      </c>
      <c r="B8" s="51">
        <v>40.200000000000003</v>
      </c>
      <c r="C8" s="48">
        <v>37.9</v>
      </c>
      <c r="D8" s="14" t="s">
        <v>73</v>
      </c>
      <c r="E8" s="15">
        <f t="shared" si="2"/>
        <v>78.099999999999994</v>
      </c>
      <c r="F8" s="16">
        <f t="shared" si="0"/>
        <v>26.033333333333331</v>
      </c>
      <c r="H8" s="1" t="s">
        <v>38</v>
      </c>
      <c r="I8" s="46">
        <f>E3</f>
        <v>126.29999999999998</v>
      </c>
      <c r="J8" s="46">
        <v>121.1</v>
      </c>
      <c r="K8" s="46">
        <v>117.9</v>
      </c>
      <c r="L8" s="46">
        <v>132.5</v>
      </c>
      <c r="M8" s="59">
        <f>SUM(I8:L8)</f>
        <v>497.79999999999995</v>
      </c>
      <c r="N8" s="17">
        <f>M8/4</f>
        <v>124.44999999999999</v>
      </c>
      <c r="O8" s="9"/>
      <c r="P8" s="19" t="s">
        <v>43</v>
      </c>
      <c r="Q8" s="22">
        <f>Q6*Q7</f>
        <v>3</v>
      </c>
      <c r="R8" s="20">
        <f>R5-R6-R7</f>
        <v>211.72458333335089</v>
      </c>
      <c r="S8" s="20">
        <f t="shared" si="1"/>
        <v>70.574861111116959</v>
      </c>
      <c r="T8" s="23">
        <f t="shared" si="3"/>
        <v>1.0312604464113948</v>
      </c>
      <c r="U8" s="24" t="s">
        <v>21</v>
      </c>
      <c r="V8" s="25">
        <v>3.34</v>
      </c>
      <c r="W8" s="21">
        <v>5.56</v>
      </c>
    </row>
    <row r="9" spans="1:23" ht="16.5" thickBot="1" x14ac:dyDescent="0.3">
      <c r="A9" s="47" t="s">
        <v>49</v>
      </c>
      <c r="B9" s="36">
        <v>39.799999999999997</v>
      </c>
      <c r="C9" s="48">
        <v>43.5</v>
      </c>
      <c r="D9" s="14">
        <v>38.799999999999997</v>
      </c>
      <c r="E9" s="15">
        <f t="shared" si="2"/>
        <v>122.1</v>
      </c>
      <c r="F9" s="16">
        <f t="shared" si="0"/>
        <v>40.699999999999996</v>
      </c>
      <c r="H9" s="1" t="s">
        <v>25</v>
      </c>
      <c r="I9" s="16">
        <v>122.2</v>
      </c>
      <c r="J9" s="16">
        <v>78.099999999999994</v>
      </c>
      <c r="K9" s="17">
        <v>122.1</v>
      </c>
      <c r="L9" s="17">
        <v>118.9</v>
      </c>
      <c r="M9" s="7">
        <f>SUM(I9:L9)</f>
        <v>441.29999999999995</v>
      </c>
      <c r="N9" s="17">
        <f>M9/4</f>
        <v>110.32499999999999</v>
      </c>
      <c r="O9" s="9"/>
      <c r="P9" s="26" t="s">
        <v>17</v>
      </c>
      <c r="Q9" s="27">
        <f>Q5*Q4</f>
        <v>14</v>
      </c>
      <c r="R9" s="28">
        <f>R10-R4-R5</f>
        <v>958.09749999999622</v>
      </c>
      <c r="S9" s="28">
        <f t="shared" si="1"/>
        <v>68.43553571428545</v>
      </c>
      <c r="T9" s="28"/>
      <c r="U9" s="29"/>
      <c r="V9" s="29"/>
      <c r="W9" s="29"/>
    </row>
    <row r="10" spans="1:23" ht="16.5" thickBot="1" x14ac:dyDescent="0.3">
      <c r="A10" s="47" t="s">
        <v>51</v>
      </c>
      <c r="B10" s="36">
        <v>42.1</v>
      </c>
      <c r="C10" s="48">
        <v>35.299999999999997</v>
      </c>
      <c r="D10" s="14">
        <v>41.5</v>
      </c>
      <c r="E10" s="15">
        <f>SUM(B10:D10)</f>
        <v>118.9</v>
      </c>
      <c r="F10" s="16">
        <f>AVERAGE(B10:D10)</f>
        <v>39.633333333333333</v>
      </c>
      <c r="H10" s="1" t="s">
        <v>2</v>
      </c>
      <c r="I10" s="16">
        <f>SUM(I8:I9)</f>
        <v>248.5</v>
      </c>
      <c r="J10" s="16">
        <f>SUM(J8:J9)</f>
        <v>199.2</v>
      </c>
      <c r="K10" s="16">
        <f>SUM(K8:K9)</f>
        <v>240</v>
      </c>
      <c r="L10" s="16">
        <f>SUM(L8:L9)</f>
        <v>251.4</v>
      </c>
      <c r="M10" s="8">
        <f>SUM(I10:L10)</f>
        <v>939.1</v>
      </c>
      <c r="N10" s="8"/>
      <c r="O10" s="9"/>
      <c r="P10" s="33" t="s">
        <v>18</v>
      </c>
      <c r="Q10" s="31">
        <f>I1*I2*I3-1</f>
        <v>23</v>
      </c>
      <c r="R10" s="30">
        <f>SUMSQ(B3:D10)-I4</f>
        <v>1779.2095833333369</v>
      </c>
      <c r="S10" s="30"/>
      <c r="T10" s="30"/>
      <c r="U10" s="30"/>
      <c r="V10" s="30"/>
      <c r="W10" s="30"/>
    </row>
    <row r="11" spans="1:23" ht="16.5" thickBot="1" x14ac:dyDescent="0.3">
      <c r="A11" s="1" t="s">
        <v>7</v>
      </c>
      <c r="B11" s="49">
        <f>SUM(B3:B10)</f>
        <v>327.20000000000005</v>
      </c>
      <c r="C11" s="14">
        <f>SUM(C3:C10)</f>
        <v>330.09999999999997</v>
      </c>
      <c r="D11" s="14">
        <f>SUM(D3:D10)</f>
        <v>281.8</v>
      </c>
      <c r="E11" s="14">
        <f>SUM(E3:E10)</f>
        <v>939.1</v>
      </c>
      <c r="F11" s="8"/>
      <c r="H11" s="2" t="s">
        <v>8</v>
      </c>
      <c r="I11" s="16">
        <f>AVERAGE(I8:I9)</f>
        <v>124.25</v>
      </c>
      <c r="J11" s="16">
        <f>J10/2</f>
        <v>99.6</v>
      </c>
      <c r="K11" s="16">
        <f>AVERAGE(K8:K9)</f>
        <v>120</v>
      </c>
      <c r="L11" s="16">
        <f>AVERAGE(L8:L9)</f>
        <v>125.7</v>
      </c>
      <c r="M11" s="8"/>
      <c r="N11" s="8"/>
      <c r="O11" s="9"/>
    </row>
    <row r="12" spans="1:23" x14ac:dyDescent="0.25">
      <c r="B12" s="9"/>
      <c r="C12" s="9"/>
      <c r="D12" s="9"/>
      <c r="E12" s="9"/>
      <c r="F12" s="9"/>
    </row>
    <row r="13" spans="1:23" x14ac:dyDescent="0.25">
      <c r="B13" s="9"/>
      <c r="C13" s="9"/>
      <c r="D13" s="9"/>
      <c r="E13" s="9"/>
      <c r="F13" s="9"/>
      <c r="P13" t="s">
        <v>91</v>
      </c>
    </row>
    <row r="14" spans="1:23" ht="15.75" x14ac:dyDescent="0.25">
      <c r="A14" s="34" t="s">
        <v>38</v>
      </c>
      <c r="B14" s="35" t="s">
        <v>40</v>
      </c>
      <c r="C14" s="35"/>
      <c r="D14" s="9"/>
      <c r="E14" s="9"/>
      <c r="F14" s="9"/>
      <c r="H14" s="9"/>
      <c r="I14" s="9"/>
      <c r="P14" s="43" t="s">
        <v>16</v>
      </c>
      <c r="Q14" s="43" t="s">
        <v>8</v>
      </c>
    </row>
    <row r="15" spans="1:23" ht="15.75" x14ac:dyDescent="0.25">
      <c r="A15" s="34" t="s">
        <v>25</v>
      </c>
      <c r="B15" s="126" t="s">
        <v>41</v>
      </c>
      <c r="C15" s="126"/>
      <c r="D15" s="126"/>
      <c r="E15" s="9"/>
      <c r="F15" s="9"/>
      <c r="H15" s="9"/>
      <c r="I15" s="9"/>
      <c r="P15" s="43" t="s">
        <v>38</v>
      </c>
      <c r="Q15" s="75">
        <v>124.45</v>
      </c>
    </row>
    <row r="16" spans="1:23" x14ac:dyDescent="0.25">
      <c r="B16" s="9"/>
      <c r="C16" s="9"/>
      <c r="D16" s="9"/>
      <c r="E16" s="9"/>
      <c r="F16" s="9"/>
      <c r="I16" s="9"/>
      <c r="J16" s="9"/>
      <c r="K16" s="9"/>
      <c r="L16" s="9"/>
      <c r="P16" s="43" t="s">
        <v>25</v>
      </c>
      <c r="Q16" s="75">
        <v>110.33</v>
      </c>
    </row>
    <row r="17" spans="1:17" ht="15.75" x14ac:dyDescent="0.25">
      <c r="A17" s="34" t="s">
        <v>34</v>
      </c>
      <c r="B17" s="9" t="s">
        <v>64</v>
      </c>
      <c r="C17" s="9"/>
      <c r="D17" s="9"/>
      <c r="E17" s="9"/>
      <c r="F17" s="9"/>
      <c r="I17" s="9"/>
      <c r="J17" s="9"/>
      <c r="K17" s="9"/>
      <c r="L17" s="9"/>
      <c r="M17" s="9"/>
      <c r="N17" s="9"/>
      <c r="O17" s="9"/>
    </row>
    <row r="18" spans="1:17" ht="15.75" x14ac:dyDescent="0.25">
      <c r="A18" s="34" t="s">
        <v>35</v>
      </c>
      <c r="B18" s="9" t="s">
        <v>65</v>
      </c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  <c r="P18" t="s">
        <v>92</v>
      </c>
    </row>
    <row r="19" spans="1:17" ht="15.75" x14ac:dyDescent="0.25">
      <c r="A19" s="34" t="s">
        <v>36</v>
      </c>
      <c r="B19" s="9" t="s">
        <v>39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  <c r="P19" s="43" t="s">
        <v>16</v>
      </c>
      <c r="Q19" s="75" t="s">
        <v>8</v>
      </c>
    </row>
    <row r="20" spans="1:17" ht="15.75" x14ac:dyDescent="0.25">
      <c r="A20" s="34" t="s">
        <v>37</v>
      </c>
      <c r="B20" s="9" t="s">
        <v>66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  <c r="P20" s="43" t="s">
        <v>34</v>
      </c>
      <c r="Q20" s="75">
        <v>124.25</v>
      </c>
    </row>
    <row r="21" spans="1:17" ht="15.75" x14ac:dyDescent="0.25">
      <c r="A21" s="34"/>
      <c r="B21" s="9"/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  <c r="P21" s="43" t="s">
        <v>35</v>
      </c>
      <c r="Q21" s="75">
        <v>99.6</v>
      </c>
    </row>
    <row r="22" spans="1:17" x14ac:dyDescent="0.25">
      <c r="B22" s="9"/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  <c r="P22" s="43" t="s">
        <v>36</v>
      </c>
      <c r="Q22" s="75">
        <v>120</v>
      </c>
    </row>
    <row r="23" spans="1:17" x14ac:dyDescent="0.25">
      <c r="B23" s="9"/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  <c r="P23" s="43" t="s">
        <v>37</v>
      </c>
      <c r="Q23" s="75">
        <v>125.7</v>
      </c>
    </row>
  </sheetData>
  <mergeCells count="10">
    <mergeCell ref="B15:D15"/>
    <mergeCell ref="A1:A2"/>
    <mergeCell ref="E1:E2"/>
    <mergeCell ref="F1:F2"/>
    <mergeCell ref="P2:W2"/>
    <mergeCell ref="B1:D1"/>
    <mergeCell ref="H6:H7"/>
    <mergeCell ref="N6:N7"/>
    <mergeCell ref="I6:L6"/>
    <mergeCell ref="M6:M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23"/>
  <sheetViews>
    <sheetView zoomScale="80" zoomScaleNormal="80" workbookViewId="0">
      <selection activeCell="Q17" sqref="Q17"/>
    </sheetView>
  </sheetViews>
  <sheetFormatPr defaultRowHeight="15" x14ac:dyDescent="0.25"/>
  <cols>
    <col min="1" max="1" width="14.7109375" customWidth="1"/>
    <col min="16" max="16" width="12.85546875" customWidth="1"/>
    <col min="17" max="17" width="9.85546875" customWidth="1"/>
    <col min="19" max="19" width="10.140625" bestFit="1" customWidth="1"/>
    <col min="26" max="26" width="6.140625" customWidth="1"/>
    <col min="27" max="27" width="6.28515625" customWidth="1"/>
    <col min="28" max="28" width="6.42578125" customWidth="1"/>
    <col min="29" max="29" width="7.28515625" customWidth="1"/>
    <col min="30" max="30" width="7" customWidth="1"/>
    <col min="31" max="31" width="7.5703125" customWidth="1"/>
  </cols>
  <sheetData>
    <row r="1" spans="1:23" ht="15.7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  <c r="J1" s="9"/>
      <c r="K1" s="9"/>
      <c r="L1" s="9"/>
      <c r="M1" s="9"/>
      <c r="N1" s="9"/>
      <c r="O1" s="9"/>
    </row>
    <row r="2" spans="1:23" ht="15.7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J2" s="9"/>
      <c r="K2" s="9"/>
      <c r="L2" s="9"/>
      <c r="M2" s="9"/>
      <c r="N2" s="9"/>
      <c r="O2" s="9"/>
      <c r="P2" s="132" t="s">
        <v>74</v>
      </c>
      <c r="Q2" s="133"/>
      <c r="R2" s="133"/>
      <c r="S2" s="133"/>
      <c r="T2" s="133"/>
      <c r="U2" s="133"/>
      <c r="V2" s="133"/>
      <c r="W2" s="134"/>
    </row>
    <row r="3" spans="1:23" ht="16.5" thickBot="1" x14ac:dyDescent="0.3">
      <c r="A3" s="1" t="s">
        <v>44</v>
      </c>
      <c r="B3" s="53">
        <v>52.5</v>
      </c>
      <c r="C3" s="54">
        <v>49</v>
      </c>
      <c r="D3" s="14">
        <v>57.6</v>
      </c>
      <c r="E3" s="15">
        <f>SUM(B3:D3)</f>
        <v>159.1</v>
      </c>
      <c r="F3" s="16">
        <f>E3/3</f>
        <v>53.033333333333331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</row>
    <row r="4" spans="1:23" ht="16.5" thickBot="1" x14ac:dyDescent="0.3">
      <c r="A4" s="47" t="s">
        <v>46</v>
      </c>
      <c r="B4" s="52">
        <v>53.6</v>
      </c>
      <c r="C4" s="48">
        <v>51.4</v>
      </c>
      <c r="D4" s="14">
        <v>51.7</v>
      </c>
      <c r="E4" s="15">
        <f>SUM(B4:D4)</f>
        <v>156.69999999999999</v>
      </c>
      <c r="F4" s="16">
        <f t="shared" ref="F4:F9" si="0">E4/3</f>
        <v>52.233333333333327</v>
      </c>
      <c r="H4" s="11" t="s">
        <v>20</v>
      </c>
      <c r="I4" s="9">
        <f>E11^2/24</f>
        <v>64273.5</v>
      </c>
      <c r="J4" s="9"/>
      <c r="K4" s="9"/>
      <c r="L4" s="9"/>
      <c r="M4" s="9"/>
      <c r="N4" s="9"/>
      <c r="O4" s="9"/>
      <c r="P4" s="3" t="s">
        <v>15</v>
      </c>
      <c r="Q4" s="8">
        <f>I3-1</f>
        <v>2</v>
      </c>
      <c r="R4" s="12">
        <f>SUMSQ(B11:D11)/8-I4</f>
        <v>6.0325000000157161</v>
      </c>
      <c r="S4" s="12">
        <f t="shared" ref="S4:S9" si="1">R4/Q4</f>
        <v>3.016250000007858</v>
      </c>
      <c r="T4" s="13">
        <f>S4/S$9</f>
        <v>0.38587126202305005</v>
      </c>
      <c r="U4" s="10" t="s">
        <v>21</v>
      </c>
      <c r="V4" s="6">
        <v>3.74</v>
      </c>
      <c r="W4" s="5">
        <v>6.51</v>
      </c>
    </row>
    <row r="5" spans="1:23" ht="16.5" thickBot="1" x14ac:dyDescent="0.3">
      <c r="A5" s="47" t="s">
        <v>48</v>
      </c>
      <c r="B5" s="36">
        <v>46.6</v>
      </c>
      <c r="C5" s="48">
        <v>51.2</v>
      </c>
      <c r="D5" s="14">
        <v>48.2</v>
      </c>
      <c r="E5" s="15">
        <f>SUM(B5:D5)</f>
        <v>146</v>
      </c>
      <c r="F5" s="16">
        <f t="shared" si="0"/>
        <v>48.666666666666664</v>
      </c>
      <c r="H5" t="s">
        <v>67</v>
      </c>
      <c r="I5" s="9"/>
      <c r="J5" s="9"/>
      <c r="K5" s="9"/>
      <c r="L5" s="9"/>
      <c r="M5" s="9"/>
      <c r="N5" s="9"/>
      <c r="O5" s="9"/>
      <c r="P5" s="3" t="s">
        <v>16</v>
      </c>
      <c r="Q5" s="8">
        <f>I1*I2-1</f>
        <v>7</v>
      </c>
      <c r="R5" s="12">
        <f>SUMSQ(E3:E10)/3-I4</f>
        <v>95.133333333324117</v>
      </c>
      <c r="S5" s="12">
        <f t="shared" si="1"/>
        <v>13.590476190474874</v>
      </c>
      <c r="T5" s="13">
        <f>S5/S$9</f>
        <v>1.7386404307000716</v>
      </c>
      <c r="U5" s="10" t="s">
        <v>21</v>
      </c>
      <c r="V5" s="6">
        <v>2.76</v>
      </c>
      <c r="W5" s="32">
        <v>4.28</v>
      </c>
    </row>
    <row r="6" spans="1:23" ht="15.75" customHeight="1" thickBot="1" x14ac:dyDescent="0.3">
      <c r="A6" s="47" t="s">
        <v>50</v>
      </c>
      <c r="B6" s="36">
        <v>56.8</v>
      </c>
      <c r="C6" s="48">
        <v>53.7</v>
      </c>
      <c r="D6" s="14">
        <v>52.2</v>
      </c>
      <c r="E6" s="15">
        <f t="shared" ref="E6:E9" si="2">SUM(B6:D6)</f>
        <v>162.69999999999999</v>
      </c>
      <c r="F6" s="16">
        <f t="shared" si="0"/>
        <v>54.233333333333327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O6" s="9"/>
      <c r="P6" s="3" t="s">
        <v>24</v>
      </c>
      <c r="Q6" s="18">
        <f>I1-1</f>
        <v>1</v>
      </c>
      <c r="R6" s="12">
        <f>SUMSQ(M8:M9)/12-I4</f>
        <v>2.0416666666642413</v>
      </c>
      <c r="S6" s="12">
        <f t="shared" si="1"/>
        <v>2.0416666666642413</v>
      </c>
      <c r="T6" s="13">
        <f t="shared" ref="T6:T8" si="3">S6/S$9</f>
        <v>0.26119204087660913</v>
      </c>
      <c r="U6" s="10" t="s">
        <v>21</v>
      </c>
      <c r="V6" s="6">
        <v>4.5999999999999996</v>
      </c>
      <c r="W6" s="5">
        <v>8.86</v>
      </c>
    </row>
    <row r="7" spans="1:23" ht="16.5" thickBot="1" x14ac:dyDescent="0.3">
      <c r="A7" s="47" t="s">
        <v>45</v>
      </c>
      <c r="B7" s="50">
        <v>49.2</v>
      </c>
      <c r="C7" s="48">
        <v>53.6</v>
      </c>
      <c r="D7" s="14">
        <v>48.1</v>
      </c>
      <c r="E7" s="15">
        <f t="shared" si="2"/>
        <v>150.9</v>
      </c>
      <c r="F7" s="16">
        <f>E7/3</f>
        <v>50.300000000000004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O7" s="9"/>
      <c r="P7" s="3" t="s">
        <v>32</v>
      </c>
      <c r="Q7" s="18">
        <f>I2-1</f>
        <v>3</v>
      </c>
      <c r="R7" s="12">
        <f>SUMSQ(I10:L10)/6-I4</f>
        <v>71.84333333333052</v>
      </c>
      <c r="S7" s="12">
        <f t="shared" si="1"/>
        <v>23.947777777776839</v>
      </c>
      <c r="T7" s="13">
        <f t="shared" si="3"/>
        <v>3.063658262323822</v>
      </c>
      <c r="U7" s="10" t="s">
        <v>21</v>
      </c>
      <c r="V7" s="6">
        <v>3.34</v>
      </c>
      <c r="W7" s="5">
        <v>5.56</v>
      </c>
    </row>
    <row r="8" spans="1:23" ht="16.5" thickBot="1" x14ac:dyDescent="0.3">
      <c r="A8" s="47" t="s">
        <v>47</v>
      </c>
      <c r="B8" s="51">
        <v>52.7</v>
      </c>
      <c r="C8" s="48">
        <v>49.5</v>
      </c>
      <c r="D8" s="14">
        <v>48.5</v>
      </c>
      <c r="E8" s="15">
        <f t="shared" si="2"/>
        <v>150.69999999999999</v>
      </c>
      <c r="F8" s="16">
        <f t="shared" si="0"/>
        <v>50.233333333333327</v>
      </c>
      <c r="H8" s="1" t="s">
        <v>38</v>
      </c>
      <c r="I8" s="46">
        <f>E3</f>
        <v>159.1</v>
      </c>
      <c r="J8" s="46">
        <v>156.69999999999999</v>
      </c>
      <c r="K8" s="46">
        <v>146</v>
      </c>
      <c r="L8" s="46">
        <v>162.69999999999999</v>
      </c>
      <c r="M8" s="59">
        <f>SUM(I8:L8)</f>
        <v>624.5</v>
      </c>
      <c r="N8" s="17">
        <f>M8/4</f>
        <v>156.125</v>
      </c>
      <c r="O8" s="9"/>
      <c r="P8" s="19" t="s">
        <v>43</v>
      </c>
      <c r="Q8" s="22">
        <f>Q6*Q7</f>
        <v>3</v>
      </c>
      <c r="R8" s="20">
        <f>R5-R6-R7</f>
        <v>21.248333333329356</v>
      </c>
      <c r="S8" s="20">
        <f t="shared" si="1"/>
        <v>7.0827777777764522</v>
      </c>
      <c r="T8" s="23">
        <f t="shared" si="3"/>
        <v>0.90610539568414206</v>
      </c>
      <c r="U8" s="24" t="s">
        <v>21</v>
      </c>
      <c r="V8" s="25">
        <v>3.34</v>
      </c>
      <c r="W8" s="21">
        <v>5.56</v>
      </c>
    </row>
    <row r="9" spans="1:23" ht="16.5" thickBot="1" x14ac:dyDescent="0.3">
      <c r="A9" s="47" t="s">
        <v>49</v>
      </c>
      <c r="B9" s="36">
        <v>49.6</v>
      </c>
      <c r="C9" s="48">
        <v>52.6</v>
      </c>
      <c r="D9" s="14">
        <v>49.7</v>
      </c>
      <c r="E9" s="15">
        <f t="shared" si="2"/>
        <v>151.9</v>
      </c>
      <c r="F9" s="16">
        <f t="shared" si="0"/>
        <v>50.633333333333333</v>
      </c>
      <c r="H9" s="1" t="s">
        <v>25</v>
      </c>
      <c r="I9" s="16">
        <v>150.9</v>
      </c>
      <c r="J9" s="16">
        <v>150.69999999999999</v>
      </c>
      <c r="K9" s="17">
        <v>151.9</v>
      </c>
      <c r="L9" s="17">
        <v>164</v>
      </c>
      <c r="M9" s="7">
        <f>SUM(I9:L9)</f>
        <v>617.5</v>
      </c>
      <c r="N9" s="17">
        <f>M9/4</f>
        <v>154.375</v>
      </c>
      <c r="O9" s="9"/>
      <c r="P9" s="26" t="s">
        <v>17</v>
      </c>
      <c r="Q9" s="27">
        <f>Q5*Q4</f>
        <v>14</v>
      </c>
      <c r="R9" s="28">
        <f>R10-R4-R5</f>
        <v>109.43416666667326</v>
      </c>
      <c r="S9" s="28">
        <f t="shared" si="1"/>
        <v>7.8167261904766621</v>
      </c>
      <c r="T9" s="28"/>
      <c r="U9" s="29"/>
      <c r="V9" s="29"/>
      <c r="W9" s="29"/>
    </row>
    <row r="10" spans="1:23" ht="16.5" thickBot="1" x14ac:dyDescent="0.3">
      <c r="A10" s="47" t="s">
        <v>51</v>
      </c>
      <c r="B10" s="36">
        <v>52.1</v>
      </c>
      <c r="C10" s="48">
        <v>58.3</v>
      </c>
      <c r="D10" s="14">
        <v>53.6</v>
      </c>
      <c r="E10" s="15">
        <f>SUM(B10:D10)</f>
        <v>164</v>
      </c>
      <c r="F10" s="16">
        <f>AVERAGE(B10:D10)</f>
        <v>54.666666666666664</v>
      </c>
      <c r="H10" s="1" t="s">
        <v>2</v>
      </c>
      <c r="I10" s="16">
        <f>SUM(I8:I9)</f>
        <v>310</v>
      </c>
      <c r="J10" s="16">
        <f>SUM(J8:J9)</f>
        <v>307.39999999999998</v>
      </c>
      <c r="K10" s="16">
        <f>SUM(K8:K9)</f>
        <v>297.89999999999998</v>
      </c>
      <c r="L10" s="16">
        <f>SUM(L8:L9)</f>
        <v>326.7</v>
      </c>
      <c r="M10" s="8">
        <f>SUM(I10:L10)</f>
        <v>1242</v>
      </c>
      <c r="N10" s="8"/>
      <c r="O10" s="9"/>
      <c r="P10" s="33" t="s">
        <v>18</v>
      </c>
      <c r="Q10" s="31">
        <f>I1*I2*I3-1</f>
        <v>23</v>
      </c>
      <c r="R10" s="30">
        <f>SUMSQ(B3:D10)-I4</f>
        <v>210.6000000000131</v>
      </c>
      <c r="S10" s="30"/>
      <c r="T10" s="30"/>
      <c r="U10" s="30"/>
      <c r="V10" s="30"/>
      <c r="W10" s="30"/>
    </row>
    <row r="11" spans="1:23" ht="16.5" thickBot="1" x14ac:dyDescent="0.3">
      <c r="A11" s="1" t="s">
        <v>7</v>
      </c>
      <c r="B11" s="49">
        <f>SUM(B3:B10)</f>
        <v>413.1</v>
      </c>
      <c r="C11" s="14">
        <f>SUM(C3:C10)</f>
        <v>419.30000000000007</v>
      </c>
      <c r="D11" s="14">
        <f>SUM(D3:D10)</f>
        <v>409.6</v>
      </c>
      <c r="E11" s="14">
        <f>SUM(E3:E10)</f>
        <v>1242</v>
      </c>
      <c r="F11" s="8"/>
      <c r="H11" s="2" t="s">
        <v>8</v>
      </c>
      <c r="I11" s="16">
        <f>AVERAGE(I8:I9)</f>
        <v>155</v>
      </c>
      <c r="J11" s="16">
        <f>AVERAGE(J8:J9)</f>
        <v>153.69999999999999</v>
      </c>
      <c r="K11" s="16">
        <f>K10/2</f>
        <v>148.94999999999999</v>
      </c>
      <c r="L11" s="16">
        <f>AVERAGE(L8:L9)</f>
        <v>163.35</v>
      </c>
      <c r="M11" s="8"/>
      <c r="N11" s="8"/>
      <c r="O11" s="9"/>
    </row>
    <row r="12" spans="1:23" x14ac:dyDescent="0.25">
      <c r="B12" s="9"/>
      <c r="C12" s="9"/>
      <c r="D12" s="9"/>
      <c r="E12" s="9"/>
      <c r="F12" s="9"/>
    </row>
    <row r="13" spans="1:23" x14ac:dyDescent="0.25">
      <c r="B13" s="9"/>
      <c r="C13" s="9"/>
      <c r="D13" s="9"/>
      <c r="E13" s="9"/>
      <c r="F13" s="9"/>
      <c r="P13" t="s">
        <v>91</v>
      </c>
    </row>
    <row r="14" spans="1:23" ht="15.75" x14ac:dyDescent="0.25">
      <c r="A14" s="34" t="s">
        <v>38</v>
      </c>
      <c r="B14" s="35" t="s">
        <v>40</v>
      </c>
      <c r="C14" s="35"/>
      <c r="D14" s="9"/>
      <c r="E14" s="9"/>
      <c r="F14" s="9"/>
      <c r="H14" s="9"/>
      <c r="I14" s="9"/>
      <c r="P14" s="43" t="s">
        <v>16</v>
      </c>
      <c r="Q14" s="43" t="s">
        <v>8</v>
      </c>
    </row>
    <row r="15" spans="1:23" ht="15.75" x14ac:dyDescent="0.25">
      <c r="A15" s="34" t="s">
        <v>25</v>
      </c>
      <c r="B15" s="126" t="s">
        <v>41</v>
      </c>
      <c r="C15" s="126"/>
      <c r="D15" s="126"/>
      <c r="E15" s="9"/>
      <c r="F15" s="9"/>
      <c r="H15" s="9"/>
      <c r="I15" s="9"/>
      <c r="P15" s="43" t="s">
        <v>38</v>
      </c>
      <c r="Q15" s="75">
        <v>156.13</v>
      </c>
    </row>
    <row r="16" spans="1:23" x14ac:dyDescent="0.25">
      <c r="B16" s="9"/>
      <c r="C16" s="9"/>
      <c r="D16" s="9"/>
      <c r="E16" s="9"/>
      <c r="F16" s="9"/>
      <c r="I16" s="9"/>
      <c r="J16" s="9"/>
      <c r="K16" s="9"/>
      <c r="L16" s="9"/>
      <c r="P16" s="43" t="s">
        <v>25</v>
      </c>
      <c r="Q16" s="75">
        <v>154.38</v>
      </c>
    </row>
    <row r="17" spans="1:17" ht="15.75" x14ac:dyDescent="0.25">
      <c r="A17" s="34" t="s">
        <v>34</v>
      </c>
      <c r="B17" s="9" t="s">
        <v>64</v>
      </c>
      <c r="C17" s="9"/>
      <c r="D17" s="9"/>
      <c r="E17" s="9"/>
      <c r="F17" s="9"/>
      <c r="I17" s="9"/>
      <c r="J17" s="9"/>
      <c r="K17" s="9"/>
      <c r="L17" s="9"/>
      <c r="M17" s="9"/>
      <c r="N17" s="9"/>
      <c r="O17" s="9"/>
    </row>
    <row r="18" spans="1:17" ht="15.75" x14ac:dyDescent="0.25">
      <c r="A18" s="34" t="s">
        <v>35</v>
      </c>
      <c r="B18" s="9" t="s">
        <v>65</v>
      </c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  <c r="P18" t="s">
        <v>92</v>
      </c>
    </row>
    <row r="19" spans="1:17" ht="15.75" x14ac:dyDescent="0.25">
      <c r="A19" s="34" t="s">
        <v>36</v>
      </c>
      <c r="B19" s="9" t="s">
        <v>39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  <c r="P19" s="43" t="s">
        <v>16</v>
      </c>
      <c r="Q19" s="75" t="s">
        <v>8</v>
      </c>
    </row>
    <row r="20" spans="1:17" ht="15.75" x14ac:dyDescent="0.25">
      <c r="A20" s="34" t="s">
        <v>37</v>
      </c>
      <c r="B20" s="9" t="s">
        <v>66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  <c r="P20" s="43" t="s">
        <v>34</v>
      </c>
      <c r="Q20" s="75">
        <v>155</v>
      </c>
    </row>
    <row r="21" spans="1:17" ht="15.75" x14ac:dyDescent="0.25">
      <c r="A21" s="34"/>
      <c r="B21" s="9"/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  <c r="P21" s="43" t="s">
        <v>35</v>
      </c>
      <c r="Q21" s="75">
        <v>153.69999999999999</v>
      </c>
    </row>
    <row r="22" spans="1:17" x14ac:dyDescent="0.25">
      <c r="B22" s="9"/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  <c r="P22" s="43" t="s">
        <v>36</v>
      </c>
      <c r="Q22" s="75">
        <v>148.94999999999999</v>
      </c>
    </row>
    <row r="23" spans="1:17" x14ac:dyDescent="0.25">
      <c r="B23" s="9"/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  <c r="P23" s="43" t="s">
        <v>37</v>
      </c>
      <c r="Q23" s="43">
        <v>163.35</v>
      </c>
    </row>
  </sheetData>
  <mergeCells count="10">
    <mergeCell ref="P2:W2"/>
    <mergeCell ref="H6:H7"/>
    <mergeCell ref="I6:L6"/>
    <mergeCell ref="M6:M7"/>
    <mergeCell ref="N6:N7"/>
    <mergeCell ref="A1:A2"/>
    <mergeCell ref="B1:D1"/>
    <mergeCell ref="E1:E2"/>
    <mergeCell ref="F1:F2"/>
    <mergeCell ref="B15:D15"/>
  </mergeCells>
  <pageMargins left="0.7" right="0.7" top="0.75" bottom="0.75" header="0.3" footer="0.3"/>
  <pageSetup paperSize="0" orientation="portrait" horizontalDpi="203" verticalDpi="20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W23"/>
  <sheetViews>
    <sheetView tabSelected="1" zoomScale="83" zoomScaleNormal="55" workbookViewId="0">
      <selection activeCell="N10" sqref="N10"/>
    </sheetView>
  </sheetViews>
  <sheetFormatPr defaultRowHeight="15" x14ac:dyDescent="0.25"/>
  <cols>
    <col min="1" max="1" width="14.7109375" customWidth="1"/>
    <col min="16" max="16" width="12.85546875" customWidth="1"/>
    <col min="26" max="26" width="6.140625" customWidth="1"/>
    <col min="27" max="27" width="6.28515625" customWidth="1"/>
    <col min="28" max="28" width="6.42578125" customWidth="1"/>
    <col min="29" max="29" width="7.28515625" customWidth="1"/>
    <col min="30" max="30" width="7" customWidth="1"/>
    <col min="31" max="31" width="7.5703125" customWidth="1"/>
  </cols>
  <sheetData>
    <row r="1" spans="1:23" ht="15.7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  <c r="J1" s="9"/>
      <c r="K1" s="9"/>
      <c r="L1" s="9"/>
      <c r="M1" s="9"/>
      <c r="N1" s="9"/>
      <c r="O1" s="9"/>
    </row>
    <row r="2" spans="1:23" ht="15.7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J2" s="9"/>
      <c r="K2" s="9"/>
      <c r="L2" s="9"/>
      <c r="M2" s="9"/>
      <c r="N2" s="9"/>
      <c r="O2" s="9"/>
      <c r="P2" s="132" t="s">
        <v>75</v>
      </c>
      <c r="Q2" s="133"/>
      <c r="R2" s="133"/>
      <c r="S2" s="133"/>
      <c r="T2" s="133"/>
      <c r="U2" s="133"/>
      <c r="V2" s="133"/>
      <c r="W2" s="134"/>
    </row>
    <row r="3" spans="1:23" ht="16.5" thickBot="1" x14ac:dyDescent="0.3">
      <c r="A3" s="1" t="s">
        <v>44</v>
      </c>
      <c r="B3" s="53">
        <v>21.5</v>
      </c>
      <c r="C3" s="54">
        <v>19.399999999999999</v>
      </c>
      <c r="D3" s="14">
        <v>22.8</v>
      </c>
      <c r="E3" s="15">
        <f>SUM(B3:D3)</f>
        <v>63.7</v>
      </c>
      <c r="F3" s="16">
        <f>E3/3</f>
        <v>21.233333333333334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</row>
    <row r="4" spans="1:23" ht="16.5" thickBot="1" x14ac:dyDescent="0.3">
      <c r="A4" s="47" t="s">
        <v>46</v>
      </c>
      <c r="B4" s="52">
        <v>28.9</v>
      </c>
      <c r="C4" s="48">
        <v>18</v>
      </c>
      <c r="D4" s="14">
        <v>17.899999999999999</v>
      </c>
      <c r="E4" s="15">
        <f>SUM(B4:D4)</f>
        <v>64.8</v>
      </c>
      <c r="F4" s="16">
        <f t="shared" ref="F4:F9" si="0">E4/3</f>
        <v>21.599999999999998</v>
      </c>
      <c r="H4" s="11" t="s">
        <v>20</v>
      </c>
      <c r="I4" s="9">
        <f>E11^2/24</f>
        <v>10379.200416666668</v>
      </c>
      <c r="J4" s="9"/>
      <c r="K4" s="9"/>
      <c r="L4" s="9"/>
      <c r="M4" s="9"/>
      <c r="N4" s="9"/>
      <c r="O4" s="9"/>
      <c r="P4" s="3" t="s">
        <v>15</v>
      </c>
      <c r="Q4" s="8">
        <f>I3-1</f>
        <v>2</v>
      </c>
      <c r="R4" s="12">
        <f>SUMSQ(B11:D11)/8-I4</f>
        <v>13.260833333331902</v>
      </c>
      <c r="S4" s="12">
        <f t="shared" ref="S4:S9" si="1">R4/Q4</f>
        <v>6.6304166666659512</v>
      </c>
      <c r="T4" s="13">
        <f>S4/S$9</f>
        <v>0.51451996581901549</v>
      </c>
      <c r="U4" s="10" t="s">
        <v>21</v>
      </c>
      <c r="V4" s="6">
        <v>3.74</v>
      </c>
      <c r="W4" s="5">
        <v>6.51</v>
      </c>
    </row>
    <row r="5" spans="1:23" ht="16.5" thickBot="1" x14ac:dyDescent="0.3">
      <c r="A5" s="47" t="s">
        <v>48</v>
      </c>
      <c r="B5" s="36">
        <v>22.1</v>
      </c>
      <c r="C5" s="48">
        <v>22.2</v>
      </c>
      <c r="D5" s="14">
        <v>19</v>
      </c>
      <c r="E5" s="15">
        <f>SUM(B5:D5)</f>
        <v>63.3</v>
      </c>
      <c r="F5" s="16">
        <f t="shared" si="0"/>
        <v>21.099999999999998</v>
      </c>
      <c r="H5" t="s">
        <v>67</v>
      </c>
      <c r="I5" s="9"/>
      <c r="J5" s="9"/>
      <c r="K5" s="9"/>
      <c r="L5" s="9"/>
      <c r="M5" s="9"/>
      <c r="N5" s="9"/>
      <c r="O5" s="9"/>
      <c r="P5" s="3" t="s">
        <v>16</v>
      </c>
      <c r="Q5" s="8">
        <f>I1*I2-1</f>
        <v>7</v>
      </c>
      <c r="R5" s="12">
        <f>SUMSQ(E3:E10)/3-I4</f>
        <v>135.9162499999984</v>
      </c>
      <c r="S5" s="12">
        <f>R5/Q5</f>
        <v>19.416607142856915</v>
      </c>
      <c r="T5" s="13">
        <f>S5/S$9</f>
        <v>1.5067276380516663</v>
      </c>
      <c r="U5" s="10" t="s">
        <v>21</v>
      </c>
      <c r="V5" s="6">
        <v>2.76</v>
      </c>
      <c r="W5" s="32">
        <v>4.28</v>
      </c>
    </row>
    <row r="6" spans="1:23" ht="15.75" customHeight="1" thickBot="1" x14ac:dyDescent="0.3">
      <c r="A6" s="47" t="s">
        <v>50</v>
      </c>
      <c r="B6" s="36">
        <v>15.1</v>
      </c>
      <c r="C6" s="48">
        <v>15.6</v>
      </c>
      <c r="D6" s="14">
        <v>19.7</v>
      </c>
      <c r="E6" s="15">
        <f t="shared" ref="E6:E9" si="2">SUM(B6:D6)</f>
        <v>50.4</v>
      </c>
      <c r="F6" s="16">
        <f t="shared" si="0"/>
        <v>16.8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O6" s="9"/>
      <c r="P6" s="3" t="s">
        <v>24</v>
      </c>
      <c r="Q6" s="18">
        <f>I1-1</f>
        <v>1</v>
      </c>
      <c r="R6" s="12">
        <f>SUMSQ(M8:M9)/12-I4</f>
        <v>9.0037499999980355</v>
      </c>
      <c r="S6" s="12">
        <f t="shared" si="1"/>
        <v>9.0037499999980355</v>
      </c>
      <c r="T6" s="13">
        <f t="shared" ref="T6:T8" si="3">S6/S$9</f>
        <v>0.69869050093520257</v>
      </c>
      <c r="U6" s="10" t="s">
        <v>21</v>
      </c>
      <c r="V6" s="6">
        <v>4.5999999999999996</v>
      </c>
      <c r="W6" s="5">
        <v>8.86</v>
      </c>
    </row>
    <row r="7" spans="1:23" ht="16.5" thickBot="1" x14ac:dyDescent="0.3">
      <c r="A7" s="47" t="s">
        <v>45</v>
      </c>
      <c r="B7" s="50">
        <v>24.5</v>
      </c>
      <c r="C7" s="48">
        <v>21.2</v>
      </c>
      <c r="D7" s="14">
        <v>24.9</v>
      </c>
      <c r="E7" s="15">
        <f t="shared" si="2"/>
        <v>70.599999999999994</v>
      </c>
      <c r="F7" s="16">
        <f>E7/3</f>
        <v>23.533333333333331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O7" s="9"/>
      <c r="P7" s="3" t="s">
        <v>32</v>
      </c>
      <c r="Q7" s="18">
        <f>I2-1</f>
        <v>3</v>
      </c>
      <c r="R7" s="12">
        <f>SUMSQ(I10:L10)/6-I4</f>
        <v>84.641249999998763</v>
      </c>
      <c r="S7" s="12">
        <f t="shared" si="1"/>
        <v>28.213749999999589</v>
      </c>
      <c r="T7" s="13">
        <f t="shared" si="3"/>
        <v>2.1893854361532235</v>
      </c>
      <c r="U7" s="10" t="s">
        <v>21</v>
      </c>
      <c r="V7" s="6">
        <v>3.34</v>
      </c>
      <c r="W7" s="5">
        <v>5.56</v>
      </c>
    </row>
    <row r="8" spans="1:23" ht="16.5" thickBot="1" x14ac:dyDescent="0.3">
      <c r="A8" s="47" t="s">
        <v>47</v>
      </c>
      <c r="B8" s="51">
        <v>20.3</v>
      </c>
      <c r="C8" s="48">
        <v>17.2</v>
      </c>
      <c r="D8" s="14">
        <v>17.3</v>
      </c>
      <c r="E8" s="15">
        <f t="shared" si="2"/>
        <v>54.8</v>
      </c>
      <c r="F8" s="16">
        <f t="shared" si="0"/>
        <v>18.266666666666666</v>
      </c>
      <c r="H8" s="1" t="s">
        <v>38</v>
      </c>
      <c r="I8" s="46">
        <f>E3</f>
        <v>63.7</v>
      </c>
      <c r="J8" s="46">
        <v>64.8</v>
      </c>
      <c r="K8" s="46">
        <v>63.3</v>
      </c>
      <c r="L8" s="46">
        <v>50.4</v>
      </c>
      <c r="M8" s="59">
        <f>SUM(I8:L8)</f>
        <v>242.20000000000002</v>
      </c>
      <c r="N8" s="17">
        <f>M8/4</f>
        <v>60.550000000000004</v>
      </c>
      <c r="O8" s="9"/>
      <c r="P8" s="19" t="s">
        <v>43</v>
      </c>
      <c r="Q8" s="22">
        <f>Q6*Q7</f>
        <v>3</v>
      </c>
      <c r="R8" s="20">
        <f>R5-R6-R7</f>
        <v>42.271250000001601</v>
      </c>
      <c r="S8" s="20">
        <f t="shared" si="1"/>
        <v>14.090416666667201</v>
      </c>
      <c r="T8" s="23">
        <f t="shared" si="3"/>
        <v>1.0934155523222637</v>
      </c>
      <c r="U8" s="24" t="s">
        <v>21</v>
      </c>
      <c r="V8" s="25">
        <v>3.34</v>
      </c>
      <c r="W8" s="21">
        <v>5.56</v>
      </c>
    </row>
    <row r="9" spans="1:23" ht="16.5" thickBot="1" x14ac:dyDescent="0.3">
      <c r="A9" s="47" t="s">
        <v>49</v>
      </c>
      <c r="B9" s="36">
        <v>23.1</v>
      </c>
      <c r="C9" s="48">
        <v>30.9</v>
      </c>
      <c r="D9" s="14">
        <v>19.100000000000001</v>
      </c>
      <c r="E9" s="15">
        <f t="shared" si="2"/>
        <v>73.099999999999994</v>
      </c>
      <c r="F9" s="16">
        <f t="shared" si="0"/>
        <v>24.366666666666664</v>
      </c>
      <c r="H9" s="1" t="s">
        <v>25</v>
      </c>
      <c r="I9" s="16">
        <v>70.599999999999994</v>
      </c>
      <c r="J9" s="16">
        <v>54.8</v>
      </c>
      <c r="K9" s="17">
        <v>73.099999999999994</v>
      </c>
      <c r="L9" s="17">
        <f>E10</f>
        <v>58.4</v>
      </c>
      <c r="M9" s="7">
        <f>SUM(I9:L9)</f>
        <v>256.89999999999998</v>
      </c>
      <c r="N9" s="17">
        <f>M9/4</f>
        <v>64.224999999999994</v>
      </c>
      <c r="O9" s="9"/>
      <c r="P9" s="26" t="s">
        <v>17</v>
      </c>
      <c r="Q9" s="27">
        <f>Q5*Q4</f>
        <v>14</v>
      </c>
      <c r="R9" s="28">
        <f>R10-R4-R5</f>
        <v>180.41250000000036</v>
      </c>
      <c r="S9" s="28">
        <f t="shared" si="1"/>
        <v>12.886607142857169</v>
      </c>
      <c r="T9" s="28"/>
      <c r="U9" s="29"/>
      <c r="V9" s="29"/>
      <c r="W9" s="29"/>
    </row>
    <row r="10" spans="1:23" ht="16.5" thickBot="1" x14ac:dyDescent="0.3">
      <c r="A10" s="47" t="s">
        <v>51</v>
      </c>
      <c r="B10" s="36">
        <v>18.7</v>
      </c>
      <c r="C10" s="48">
        <v>20.6</v>
      </c>
      <c r="D10" s="14">
        <v>19.100000000000001</v>
      </c>
      <c r="E10" s="15">
        <f>SUM(B10:D10)</f>
        <v>58.4</v>
      </c>
      <c r="F10" s="16">
        <f>AVERAGE(B10:D10)</f>
        <v>19.466666666666665</v>
      </c>
      <c r="H10" s="1" t="s">
        <v>2</v>
      </c>
      <c r="I10" s="16">
        <f>SUM(I8:I9)</f>
        <v>134.30000000000001</v>
      </c>
      <c r="J10" s="16">
        <f>SUM(J8:J9)</f>
        <v>119.6</v>
      </c>
      <c r="K10" s="16">
        <f>SUM(K8:K9)</f>
        <v>136.39999999999998</v>
      </c>
      <c r="L10" s="16">
        <f>SUM(L8:L9)</f>
        <v>108.8</v>
      </c>
      <c r="M10" s="8">
        <f>SUM(I10:L10)</f>
        <v>499.09999999999997</v>
      </c>
      <c r="N10" s="8"/>
      <c r="O10" s="9"/>
      <c r="P10" s="33" t="s">
        <v>18</v>
      </c>
      <c r="Q10" s="31">
        <f>I1*I2*I3-1</f>
        <v>23</v>
      </c>
      <c r="R10" s="30">
        <f>SUMSQ(B3:D10)-I4</f>
        <v>329.58958333333067</v>
      </c>
      <c r="S10" s="30"/>
      <c r="T10" s="30"/>
      <c r="U10" s="30"/>
      <c r="V10" s="30"/>
      <c r="W10" s="30"/>
    </row>
    <row r="11" spans="1:23" ht="16.5" thickBot="1" x14ac:dyDescent="0.3">
      <c r="A11" s="1" t="s">
        <v>7</v>
      </c>
      <c r="B11" s="49">
        <f>SUM(B3:B10)</f>
        <v>174.2</v>
      </c>
      <c r="C11" s="14">
        <f>SUM(C3:C10)</f>
        <v>165.1</v>
      </c>
      <c r="D11" s="14">
        <f>SUM(D3:D10)</f>
        <v>159.80000000000001</v>
      </c>
      <c r="E11" s="14">
        <f>SUM(E3:E10)</f>
        <v>499.1</v>
      </c>
      <c r="F11" s="8"/>
      <c r="H11" s="2" t="s">
        <v>8</v>
      </c>
      <c r="I11" s="16">
        <f>AVERAGE(I8:I9)</f>
        <v>67.150000000000006</v>
      </c>
      <c r="J11" s="16">
        <f>AVERAGE(J8:J9)</f>
        <v>59.8</v>
      </c>
      <c r="K11" s="16">
        <f>AVERAGE(K8:K9)</f>
        <v>68.199999999999989</v>
      </c>
      <c r="L11" s="16">
        <f>L10/2</f>
        <v>54.4</v>
      </c>
      <c r="M11" s="8"/>
      <c r="N11" s="8"/>
      <c r="O11" s="9"/>
    </row>
    <row r="12" spans="1:23" x14ac:dyDescent="0.25">
      <c r="B12" s="9"/>
      <c r="C12" s="9"/>
      <c r="D12" s="9"/>
      <c r="E12" s="9"/>
      <c r="F12" s="9"/>
    </row>
    <row r="13" spans="1:23" x14ac:dyDescent="0.25">
      <c r="B13" s="9"/>
      <c r="C13" s="9"/>
      <c r="D13" s="9"/>
      <c r="E13" s="9"/>
      <c r="F13" s="9"/>
      <c r="P13" t="s">
        <v>91</v>
      </c>
    </row>
    <row r="14" spans="1:23" ht="15.75" x14ac:dyDescent="0.25">
      <c r="A14" s="34" t="s">
        <v>38</v>
      </c>
      <c r="B14" s="35" t="s">
        <v>40</v>
      </c>
      <c r="C14" s="35"/>
      <c r="D14" s="9"/>
      <c r="E14" s="9"/>
      <c r="F14" s="9"/>
      <c r="H14" s="9"/>
      <c r="I14" s="9"/>
      <c r="P14" s="43" t="s">
        <v>16</v>
      </c>
      <c r="Q14" s="75" t="s">
        <v>8</v>
      </c>
      <c r="R14" s="80"/>
    </row>
    <row r="15" spans="1:23" ht="15.75" x14ac:dyDescent="0.25">
      <c r="A15" s="34" t="s">
        <v>25</v>
      </c>
      <c r="B15" s="126" t="s">
        <v>41</v>
      </c>
      <c r="C15" s="126"/>
      <c r="D15" s="126"/>
      <c r="E15" s="9"/>
      <c r="F15" s="9"/>
      <c r="H15" s="9"/>
      <c r="I15" s="9"/>
      <c r="P15" s="43" t="s">
        <v>38</v>
      </c>
      <c r="Q15" s="75">
        <v>60.55</v>
      </c>
    </row>
    <row r="16" spans="1:23" x14ac:dyDescent="0.25">
      <c r="B16" s="9"/>
      <c r="C16" s="9"/>
      <c r="D16" s="9"/>
      <c r="E16" s="9"/>
      <c r="F16" s="9"/>
      <c r="I16" s="9"/>
      <c r="J16" s="9"/>
      <c r="K16" s="9"/>
      <c r="L16" s="9"/>
      <c r="P16" s="43" t="s">
        <v>25</v>
      </c>
      <c r="Q16" s="43">
        <v>64.23</v>
      </c>
    </row>
    <row r="17" spans="1:17" ht="15.75" x14ac:dyDescent="0.25">
      <c r="A17" s="34" t="s">
        <v>34</v>
      </c>
      <c r="B17" s="9" t="s">
        <v>64</v>
      </c>
      <c r="C17" s="9"/>
      <c r="D17" s="9"/>
      <c r="E17" s="9"/>
      <c r="F17" s="9"/>
      <c r="I17" s="9"/>
      <c r="J17" s="9"/>
      <c r="K17" s="9"/>
      <c r="L17" s="9"/>
      <c r="M17" s="9"/>
      <c r="N17" s="9"/>
      <c r="O17" s="9"/>
    </row>
    <row r="18" spans="1:17" ht="15.75" x14ac:dyDescent="0.25">
      <c r="A18" s="34" t="s">
        <v>35</v>
      </c>
      <c r="B18" s="9" t="s">
        <v>65</v>
      </c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  <c r="P18" t="s">
        <v>92</v>
      </c>
    </row>
    <row r="19" spans="1:17" ht="15.75" x14ac:dyDescent="0.25">
      <c r="A19" s="34" t="s">
        <v>36</v>
      </c>
      <c r="B19" s="9" t="s">
        <v>39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  <c r="P19" s="43" t="s">
        <v>16</v>
      </c>
      <c r="Q19" s="43" t="s">
        <v>8</v>
      </c>
    </row>
    <row r="20" spans="1:17" ht="15.75" x14ac:dyDescent="0.25">
      <c r="A20" s="34" t="s">
        <v>37</v>
      </c>
      <c r="B20" s="9" t="s">
        <v>66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  <c r="P20" s="43" t="s">
        <v>34</v>
      </c>
      <c r="Q20" s="75">
        <v>67.150000000000006</v>
      </c>
    </row>
    <row r="21" spans="1:17" ht="15.75" x14ac:dyDescent="0.25">
      <c r="A21" s="34"/>
      <c r="B21" s="9"/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  <c r="P21" s="43" t="s">
        <v>35</v>
      </c>
      <c r="Q21" s="75">
        <v>59.8</v>
      </c>
    </row>
    <row r="22" spans="1:17" x14ac:dyDescent="0.25">
      <c r="B22" s="9"/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  <c r="P22" s="43" t="s">
        <v>36</v>
      </c>
      <c r="Q22" s="75">
        <v>68.2</v>
      </c>
    </row>
    <row r="23" spans="1:17" x14ac:dyDescent="0.25">
      <c r="B23" s="9"/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  <c r="P23" s="43" t="s">
        <v>37</v>
      </c>
      <c r="Q23" s="75">
        <v>54.4</v>
      </c>
    </row>
  </sheetData>
  <mergeCells count="10">
    <mergeCell ref="I6:L6"/>
    <mergeCell ref="M6:M7"/>
    <mergeCell ref="B15:D15"/>
    <mergeCell ref="N6:N7"/>
    <mergeCell ref="H6:H7"/>
    <mergeCell ref="A1:A2"/>
    <mergeCell ref="B1:D1"/>
    <mergeCell ref="E1:E2"/>
    <mergeCell ref="F1:F2"/>
    <mergeCell ref="P2:W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23"/>
  <sheetViews>
    <sheetView topLeftCell="B4" zoomScale="95" workbookViewId="0">
      <selection activeCell="Q16" sqref="Q16"/>
    </sheetView>
  </sheetViews>
  <sheetFormatPr defaultRowHeight="15" x14ac:dyDescent="0.25"/>
  <cols>
    <col min="1" max="1" width="14.7109375" customWidth="1"/>
    <col min="16" max="16" width="12.85546875" customWidth="1"/>
    <col min="26" max="26" width="6.140625" customWidth="1"/>
    <col min="27" max="27" width="6.28515625" customWidth="1"/>
    <col min="28" max="28" width="6.42578125" customWidth="1"/>
    <col min="29" max="29" width="7.28515625" customWidth="1"/>
    <col min="30" max="30" width="7" customWidth="1"/>
    <col min="31" max="31" width="7.5703125" customWidth="1"/>
  </cols>
  <sheetData>
    <row r="1" spans="1:23" ht="15.7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  <c r="J1" s="9"/>
      <c r="K1" s="9"/>
      <c r="L1" s="9"/>
      <c r="M1" s="9"/>
      <c r="N1" s="9"/>
      <c r="O1" s="9"/>
    </row>
    <row r="2" spans="1:23" ht="15.7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J2" s="9"/>
      <c r="K2" s="9"/>
      <c r="L2" s="9"/>
      <c r="M2" s="9"/>
      <c r="N2" s="9"/>
      <c r="O2" s="9"/>
      <c r="P2" s="132" t="s">
        <v>76</v>
      </c>
      <c r="Q2" s="133"/>
      <c r="R2" s="133"/>
      <c r="S2" s="133"/>
      <c r="T2" s="133"/>
      <c r="U2" s="133"/>
      <c r="V2" s="133"/>
      <c r="W2" s="134"/>
    </row>
    <row r="3" spans="1:23" ht="16.5" thickBot="1" x14ac:dyDescent="0.3">
      <c r="A3" s="1" t="s">
        <v>44</v>
      </c>
      <c r="B3" s="53">
        <v>1.5</v>
      </c>
      <c r="C3" s="54">
        <v>1.1000000000000001</v>
      </c>
      <c r="D3" s="14">
        <v>1.1000000000000001</v>
      </c>
      <c r="E3" s="15">
        <f>SUM(B3:D3)</f>
        <v>3.7</v>
      </c>
      <c r="F3" s="16">
        <f>E3/3</f>
        <v>1.2333333333333334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</row>
    <row r="4" spans="1:23" ht="16.5" thickBot="1" x14ac:dyDescent="0.3">
      <c r="A4" s="47" t="s">
        <v>46</v>
      </c>
      <c r="B4" s="52">
        <v>2.7</v>
      </c>
      <c r="C4" s="48">
        <v>0.8</v>
      </c>
      <c r="D4" s="14">
        <v>0.9</v>
      </c>
      <c r="E4" s="15">
        <f>SUM(B4:D4)</f>
        <v>4.4000000000000004</v>
      </c>
      <c r="F4" s="16">
        <f t="shared" ref="F4:F9" si="0">E4/3</f>
        <v>1.4666666666666668</v>
      </c>
      <c r="H4" s="11" t="s">
        <v>20</v>
      </c>
      <c r="I4" s="9">
        <f>E11^2/24</f>
        <v>44.826666666666661</v>
      </c>
      <c r="J4" s="9"/>
      <c r="K4" s="9"/>
      <c r="L4" s="9"/>
      <c r="M4" s="9"/>
      <c r="N4" s="9"/>
      <c r="O4" s="9"/>
      <c r="P4" s="3" t="s">
        <v>15</v>
      </c>
      <c r="Q4" s="8">
        <f>I3-1</f>
        <v>2</v>
      </c>
      <c r="R4" s="12">
        <f>SUMSQ(B11:D11)/8-I4</f>
        <v>1.1408333333333402</v>
      </c>
      <c r="S4" s="12">
        <f t="shared" ref="S4:S9" si="1">R4/Q4</f>
        <v>0.57041666666667012</v>
      </c>
      <c r="T4" s="13">
        <f>S4/S$9</f>
        <v>1.9641319942611326</v>
      </c>
      <c r="U4" s="10" t="s">
        <v>21</v>
      </c>
      <c r="V4" s="6">
        <v>3.74</v>
      </c>
      <c r="W4" s="5">
        <v>6.51</v>
      </c>
    </row>
    <row r="5" spans="1:23" ht="16.5" thickBot="1" x14ac:dyDescent="0.3">
      <c r="A5" s="47" t="s">
        <v>48</v>
      </c>
      <c r="B5" s="36">
        <v>1.5</v>
      </c>
      <c r="C5" s="48">
        <v>1.5</v>
      </c>
      <c r="D5" s="14">
        <v>1.3</v>
      </c>
      <c r="E5" s="15">
        <f>SUM(B5:D5)</f>
        <v>4.3</v>
      </c>
      <c r="F5" s="16">
        <f t="shared" si="0"/>
        <v>1.4333333333333333</v>
      </c>
      <c r="H5" t="s">
        <v>67</v>
      </c>
      <c r="I5" s="9"/>
      <c r="J5" s="9"/>
      <c r="K5" s="9"/>
      <c r="L5" s="9"/>
      <c r="M5" s="9"/>
      <c r="N5" s="9"/>
      <c r="O5" s="9"/>
      <c r="P5" s="3" t="s">
        <v>16</v>
      </c>
      <c r="Q5" s="8">
        <f>I1*I2-1</f>
        <v>7</v>
      </c>
      <c r="R5" s="12">
        <f>SUMSQ(E3:E10)/3-I4</f>
        <v>1.7466666666666697</v>
      </c>
      <c r="S5" s="12">
        <f t="shared" si="1"/>
        <v>0.24952380952380995</v>
      </c>
      <c r="T5" s="13">
        <f>S5/S$9</f>
        <v>0.85919245747079531</v>
      </c>
      <c r="U5" s="10" t="s">
        <v>21</v>
      </c>
      <c r="V5" s="6">
        <v>2.76</v>
      </c>
      <c r="W5" s="32">
        <v>4.28</v>
      </c>
    </row>
    <row r="6" spans="1:23" ht="15.75" customHeight="1" thickBot="1" x14ac:dyDescent="0.3">
      <c r="A6" s="47" t="s">
        <v>50</v>
      </c>
      <c r="B6" s="36">
        <v>0.9</v>
      </c>
      <c r="C6" s="48">
        <v>0.9</v>
      </c>
      <c r="D6" s="14">
        <v>1.9</v>
      </c>
      <c r="E6" s="15">
        <f t="shared" ref="E6:E9" si="2">SUM(B6:D6)</f>
        <v>3.7</v>
      </c>
      <c r="F6" s="16">
        <f t="shared" si="0"/>
        <v>1.2333333333333334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O6" s="9"/>
      <c r="P6" s="3" t="s">
        <v>24</v>
      </c>
      <c r="Q6" s="18">
        <f>I1-1</f>
        <v>1</v>
      </c>
      <c r="R6" s="12">
        <f>SUMSQ(M8:M9)/12-I4</f>
        <v>1.5000000000007674E-2</v>
      </c>
      <c r="S6" s="12">
        <f t="shared" si="1"/>
        <v>1.5000000000007674E-2</v>
      </c>
      <c r="T6" s="13">
        <f t="shared" ref="T6:T8" si="3">S6/S$9</f>
        <v>5.1649928264014988E-2</v>
      </c>
      <c r="U6" s="10" t="s">
        <v>21</v>
      </c>
      <c r="V6" s="6">
        <v>4.5999999999999996</v>
      </c>
      <c r="W6" s="5">
        <v>8.86</v>
      </c>
    </row>
    <row r="7" spans="1:23" ht="16.5" thickBot="1" x14ac:dyDescent="0.3">
      <c r="A7" s="47" t="s">
        <v>45</v>
      </c>
      <c r="B7" s="50">
        <v>2.5</v>
      </c>
      <c r="C7" s="48">
        <v>1.2</v>
      </c>
      <c r="D7" s="14">
        <v>1.3</v>
      </c>
      <c r="E7" s="15">
        <f t="shared" si="2"/>
        <v>5</v>
      </c>
      <c r="F7" s="16">
        <f>E7/3</f>
        <v>1.6666666666666667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O7" s="9"/>
      <c r="P7" s="3" t="s">
        <v>32</v>
      </c>
      <c r="Q7" s="18">
        <f>I2-1</f>
        <v>3</v>
      </c>
      <c r="R7" s="12">
        <f>SUMSQ(I10:L10)/6-I4</f>
        <v>0.90333333333333599</v>
      </c>
      <c r="S7" s="12">
        <f t="shared" si="1"/>
        <v>0.301111111111112</v>
      </c>
      <c r="T7" s="13">
        <f t="shared" si="3"/>
        <v>1.0368244858919216</v>
      </c>
      <c r="U7" s="10" t="s">
        <v>21</v>
      </c>
      <c r="V7" s="6">
        <v>3.34</v>
      </c>
      <c r="W7" s="5">
        <v>5.56</v>
      </c>
    </row>
    <row r="8" spans="1:23" ht="16.5" thickBot="1" x14ac:dyDescent="0.3">
      <c r="A8" s="47" t="s">
        <v>47</v>
      </c>
      <c r="B8" s="51">
        <v>1.5</v>
      </c>
      <c r="C8" s="48">
        <v>0.9</v>
      </c>
      <c r="D8" s="14">
        <v>0.8</v>
      </c>
      <c r="E8" s="15">
        <f t="shared" si="2"/>
        <v>3.2</v>
      </c>
      <c r="F8" s="16">
        <f t="shared" si="0"/>
        <v>1.0666666666666667</v>
      </c>
      <c r="H8" s="1" t="s">
        <v>38</v>
      </c>
      <c r="I8" s="46">
        <f>E3</f>
        <v>3.7</v>
      </c>
      <c r="J8" s="46">
        <v>4.4000000000000004</v>
      </c>
      <c r="K8" s="46">
        <v>4.3</v>
      </c>
      <c r="L8" s="46">
        <v>3.7</v>
      </c>
      <c r="M8" s="59">
        <f>SUM(I8:L8)</f>
        <v>16.100000000000001</v>
      </c>
      <c r="N8" s="17">
        <f>M8/4</f>
        <v>4.0250000000000004</v>
      </c>
      <c r="O8" s="9"/>
      <c r="P8" s="19" t="s">
        <v>43</v>
      </c>
      <c r="Q8" s="22">
        <f>Q6*Q7</f>
        <v>3</v>
      </c>
      <c r="R8" s="20">
        <f>R5-R6-R7</f>
        <v>0.82833333333332604</v>
      </c>
      <c r="S8" s="20">
        <f t="shared" si="1"/>
        <v>0.2761111111111087</v>
      </c>
      <c r="T8" s="23">
        <f t="shared" si="3"/>
        <v>0.95074127211859594</v>
      </c>
      <c r="U8" s="24" t="s">
        <v>21</v>
      </c>
      <c r="V8" s="25">
        <v>3.34</v>
      </c>
      <c r="W8" s="21">
        <v>5.56</v>
      </c>
    </row>
    <row r="9" spans="1:23" ht="16.5" thickBot="1" x14ac:dyDescent="0.3">
      <c r="A9" s="47" t="s">
        <v>49</v>
      </c>
      <c r="B9" s="36">
        <v>1.9</v>
      </c>
      <c r="C9" s="48">
        <v>2.4</v>
      </c>
      <c r="D9" s="14">
        <v>1.2</v>
      </c>
      <c r="E9" s="15">
        <f t="shared" si="2"/>
        <v>5.5</v>
      </c>
      <c r="F9" s="16">
        <f t="shared" si="0"/>
        <v>1.8333333333333333</v>
      </c>
      <c r="H9" s="1" t="s">
        <v>25</v>
      </c>
      <c r="I9" s="16">
        <v>5</v>
      </c>
      <c r="J9" s="16">
        <v>3.2</v>
      </c>
      <c r="K9" s="17">
        <v>5.5</v>
      </c>
      <c r="L9" s="17">
        <v>3</v>
      </c>
      <c r="M9" s="7">
        <f>SUM(I9:L9)</f>
        <v>16.7</v>
      </c>
      <c r="N9" s="17">
        <f>M9/4</f>
        <v>4.1749999999999998</v>
      </c>
      <c r="O9" s="9"/>
      <c r="P9" s="26" t="s">
        <v>17</v>
      </c>
      <c r="Q9" s="27">
        <f>Q5*Q4</f>
        <v>14</v>
      </c>
      <c r="R9" s="28">
        <f>R10-R4-R5</f>
        <v>4.0658333333333303</v>
      </c>
      <c r="S9" s="28">
        <f t="shared" si="1"/>
        <v>0.29041666666666643</v>
      </c>
      <c r="T9" s="28"/>
      <c r="U9" s="29"/>
      <c r="V9" s="29"/>
      <c r="W9" s="29"/>
    </row>
    <row r="10" spans="1:23" ht="16.5" thickBot="1" x14ac:dyDescent="0.3">
      <c r="A10" s="47" t="s">
        <v>51</v>
      </c>
      <c r="B10" s="36">
        <v>0.9</v>
      </c>
      <c r="C10" s="48">
        <v>0.9</v>
      </c>
      <c r="D10" s="14">
        <v>1.2</v>
      </c>
      <c r="E10" s="15">
        <f>SUM(B10:D10)</f>
        <v>3</v>
      </c>
      <c r="F10" s="16">
        <f>AVERAGE(B10:D10)</f>
        <v>1</v>
      </c>
      <c r="H10" s="1" t="s">
        <v>2</v>
      </c>
      <c r="I10" s="16">
        <f>SUM(I8:I9)</f>
        <v>8.6999999999999993</v>
      </c>
      <c r="J10" s="16">
        <f>SUM(J8:J9)</f>
        <v>7.6000000000000005</v>
      </c>
      <c r="K10" s="16">
        <f>SUM(K8:K9)</f>
        <v>9.8000000000000007</v>
      </c>
      <c r="L10" s="16">
        <f>SUM(L8:L9)</f>
        <v>6.7</v>
      </c>
      <c r="M10" s="8">
        <f>SUM(I10:L10)</f>
        <v>32.800000000000004</v>
      </c>
      <c r="N10" s="8"/>
      <c r="O10" s="9"/>
      <c r="P10" s="33" t="s">
        <v>18</v>
      </c>
      <c r="Q10" s="31">
        <f>I1*I2*I3-1</f>
        <v>23</v>
      </c>
      <c r="R10" s="30">
        <f>SUMSQ(B3:D10)-I4</f>
        <v>6.9533333333333402</v>
      </c>
      <c r="S10" s="30"/>
      <c r="T10" s="30"/>
      <c r="U10" s="30"/>
      <c r="V10" s="30"/>
      <c r="W10" s="30"/>
    </row>
    <row r="11" spans="1:23" ht="16.5" thickBot="1" x14ac:dyDescent="0.3">
      <c r="A11" s="1" t="s">
        <v>7</v>
      </c>
      <c r="B11" s="49">
        <f>SUM(B3:B10)</f>
        <v>13.400000000000002</v>
      </c>
      <c r="C11" s="14">
        <f>SUM(C3:C10)</f>
        <v>9.7000000000000011</v>
      </c>
      <c r="D11" s="14">
        <f>SUM(D3:D10)</f>
        <v>9.6999999999999975</v>
      </c>
      <c r="E11" s="14">
        <f>SUM(E3:E10)</f>
        <v>32.799999999999997</v>
      </c>
      <c r="F11" s="8"/>
      <c r="H11" s="2" t="s">
        <v>8</v>
      </c>
      <c r="I11" s="16">
        <f>AVERAGE(I8:I9)</f>
        <v>4.3499999999999996</v>
      </c>
      <c r="J11" s="16">
        <f>AVERAGE(J8:J9)</f>
        <v>3.8000000000000003</v>
      </c>
      <c r="K11" s="16">
        <f>AVERAGE(K8:K9)</f>
        <v>4.9000000000000004</v>
      </c>
      <c r="L11" s="16">
        <f>L10/2</f>
        <v>3.35</v>
      </c>
      <c r="M11" s="8"/>
      <c r="N11" s="8"/>
      <c r="O11" s="9"/>
    </row>
    <row r="12" spans="1:23" x14ac:dyDescent="0.25">
      <c r="B12" s="9"/>
      <c r="C12" s="9"/>
      <c r="D12" s="9"/>
      <c r="E12" s="9"/>
      <c r="F12" s="9"/>
    </row>
    <row r="13" spans="1:23" x14ac:dyDescent="0.25">
      <c r="B13" s="9"/>
      <c r="C13" s="9"/>
      <c r="D13" s="9"/>
      <c r="E13" s="9"/>
      <c r="F13" s="9"/>
      <c r="P13" t="s">
        <v>91</v>
      </c>
    </row>
    <row r="14" spans="1:23" ht="15.75" x14ac:dyDescent="0.25">
      <c r="A14" s="34" t="s">
        <v>38</v>
      </c>
      <c r="B14" s="35" t="s">
        <v>40</v>
      </c>
      <c r="C14" s="35"/>
      <c r="D14" s="9"/>
      <c r="E14" s="9"/>
      <c r="F14" s="9"/>
      <c r="H14" s="9"/>
      <c r="I14" s="9"/>
      <c r="P14" s="43" t="s">
        <v>16</v>
      </c>
      <c r="Q14" s="43" t="s">
        <v>8</v>
      </c>
    </row>
    <row r="15" spans="1:23" ht="15.75" x14ac:dyDescent="0.25">
      <c r="A15" s="34" t="s">
        <v>25</v>
      </c>
      <c r="B15" s="126" t="s">
        <v>41</v>
      </c>
      <c r="C15" s="126"/>
      <c r="D15" s="126"/>
      <c r="E15" s="9"/>
      <c r="F15" s="9"/>
      <c r="H15" s="9"/>
      <c r="I15" s="9"/>
      <c r="P15" s="43" t="s">
        <v>38</v>
      </c>
      <c r="Q15" s="75">
        <v>4.03</v>
      </c>
    </row>
    <row r="16" spans="1:23" x14ac:dyDescent="0.25">
      <c r="B16" s="9"/>
      <c r="C16" s="9"/>
      <c r="D16" s="9"/>
      <c r="E16" s="9"/>
      <c r="F16" s="9"/>
      <c r="I16" s="9"/>
      <c r="J16" s="9"/>
      <c r="K16" s="9"/>
      <c r="L16" s="9"/>
      <c r="P16" s="43" t="s">
        <v>25</v>
      </c>
      <c r="Q16" s="75">
        <v>4.18</v>
      </c>
    </row>
    <row r="17" spans="1:17" ht="15.75" x14ac:dyDescent="0.25">
      <c r="A17" s="34" t="s">
        <v>34</v>
      </c>
      <c r="B17" s="9" t="s">
        <v>64</v>
      </c>
      <c r="C17" s="9"/>
      <c r="D17" s="9"/>
      <c r="E17" s="9"/>
      <c r="F17" s="9"/>
      <c r="I17" s="9"/>
      <c r="J17" s="9"/>
      <c r="K17" s="9"/>
      <c r="L17" s="9"/>
      <c r="M17" s="9"/>
      <c r="N17" s="9"/>
      <c r="O17" s="9"/>
    </row>
    <row r="18" spans="1:17" ht="15.75" x14ac:dyDescent="0.25">
      <c r="A18" s="34" t="s">
        <v>35</v>
      </c>
      <c r="B18" s="9" t="s">
        <v>65</v>
      </c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  <c r="P18" t="s">
        <v>92</v>
      </c>
    </row>
    <row r="19" spans="1:17" ht="15.75" x14ac:dyDescent="0.25">
      <c r="A19" s="34" t="s">
        <v>36</v>
      </c>
      <c r="B19" s="9" t="s">
        <v>39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  <c r="P19" s="43" t="s">
        <v>16</v>
      </c>
      <c r="Q19" s="75" t="s">
        <v>8</v>
      </c>
    </row>
    <row r="20" spans="1:17" ht="15.75" x14ac:dyDescent="0.25">
      <c r="A20" s="34" t="s">
        <v>37</v>
      </c>
      <c r="B20" s="9" t="s">
        <v>66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  <c r="P20" s="43" t="s">
        <v>34</v>
      </c>
      <c r="Q20" s="75">
        <v>4.3499999999999996</v>
      </c>
    </row>
    <row r="21" spans="1:17" ht="15.75" x14ac:dyDescent="0.25">
      <c r="A21" s="34"/>
      <c r="B21" s="9"/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  <c r="P21" s="43" t="s">
        <v>35</v>
      </c>
      <c r="Q21" s="75">
        <v>3.8</v>
      </c>
    </row>
    <row r="22" spans="1:17" x14ac:dyDescent="0.25">
      <c r="B22" s="9"/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  <c r="P22" s="43" t="s">
        <v>36</v>
      </c>
      <c r="Q22" s="75">
        <v>4.9000000000000004</v>
      </c>
    </row>
    <row r="23" spans="1:17" x14ac:dyDescent="0.25">
      <c r="B23" s="9"/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  <c r="P23" s="43" t="s">
        <v>37</v>
      </c>
      <c r="Q23" s="75">
        <v>3.35</v>
      </c>
    </row>
  </sheetData>
  <mergeCells count="10">
    <mergeCell ref="P2:W2"/>
    <mergeCell ref="H6:H7"/>
    <mergeCell ref="I6:L6"/>
    <mergeCell ref="M6:M7"/>
    <mergeCell ref="N6:N7"/>
    <mergeCell ref="A1:A2"/>
    <mergeCell ref="B1:D1"/>
    <mergeCell ref="E1:E2"/>
    <mergeCell ref="F1:F2"/>
    <mergeCell ref="B15:D1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W23"/>
  <sheetViews>
    <sheetView topLeftCell="D1" zoomScale="97" workbookViewId="0">
      <selection activeCell="Q16" sqref="Q16"/>
    </sheetView>
  </sheetViews>
  <sheetFormatPr defaultRowHeight="15" x14ac:dyDescent="0.25"/>
  <cols>
    <col min="1" max="1" width="14.7109375" customWidth="1"/>
    <col min="16" max="16" width="12.85546875" customWidth="1"/>
    <col min="26" max="26" width="6.140625" customWidth="1"/>
    <col min="27" max="27" width="6.28515625" customWidth="1"/>
    <col min="28" max="28" width="6.42578125" customWidth="1"/>
    <col min="29" max="29" width="7.28515625" customWidth="1"/>
    <col min="30" max="30" width="7" customWidth="1"/>
    <col min="31" max="31" width="7.5703125" customWidth="1"/>
  </cols>
  <sheetData>
    <row r="1" spans="1:23" ht="15.7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  <c r="J1" s="9"/>
      <c r="K1" s="9"/>
      <c r="L1" s="9"/>
      <c r="M1" s="9"/>
      <c r="N1" s="9"/>
      <c r="O1" s="9"/>
    </row>
    <row r="2" spans="1:23" ht="15.7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J2" s="9"/>
      <c r="K2" s="9"/>
      <c r="L2" s="9"/>
      <c r="M2" s="9"/>
      <c r="N2" s="9"/>
      <c r="O2" s="9"/>
      <c r="P2" s="132" t="s">
        <v>77</v>
      </c>
      <c r="Q2" s="133"/>
      <c r="R2" s="133"/>
      <c r="S2" s="133"/>
      <c r="T2" s="133"/>
      <c r="U2" s="133"/>
      <c r="V2" s="133"/>
      <c r="W2" s="134"/>
    </row>
    <row r="3" spans="1:23" ht="16.5" thickBot="1" x14ac:dyDescent="0.3">
      <c r="A3" s="1" t="s">
        <v>44</v>
      </c>
      <c r="B3" s="53">
        <v>2</v>
      </c>
      <c r="C3" s="54">
        <v>2</v>
      </c>
      <c r="D3" s="14">
        <v>3</v>
      </c>
      <c r="E3" s="15">
        <f>SUM(B3:D3)</f>
        <v>7</v>
      </c>
      <c r="F3" s="16">
        <f>E3/3</f>
        <v>2.3333333333333335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</row>
    <row r="4" spans="1:23" ht="16.5" thickBot="1" x14ac:dyDescent="0.3">
      <c r="A4" s="47" t="s">
        <v>46</v>
      </c>
      <c r="B4" s="52">
        <v>4</v>
      </c>
      <c r="C4" s="48">
        <v>2</v>
      </c>
      <c r="D4" s="14">
        <v>2</v>
      </c>
      <c r="E4" s="15">
        <f>SUM(B4:D4)</f>
        <v>8</v>
      </c>
      <c r="F4" s="16">
        <f t="shared" ref="F4:F9" si="0">E4/3</f>
        <v>2.6666666666666665</v>
      </c>
      <c r="H4" s="11" t="s">
        <v>20</v>
      </c>
      <c r="I4" s="9">
        <f>E11^2/24</f>
        <v>104.16666666666667</v>
      </c>
      <c r="J4" s="9"/>
      <c r="K4" s="9"/>
      <c r="L4" s="9"/>
      <c r="M4" s="9"/>
      <c r="N4" s="9"/>
      <c r="O4" s="9"/>
      <c r="P4" s="3" t="s">
        <v>15</v>
      </c>
      <c r="Q4" s="8">
        <f>I3-1</f>
        <v>2</v>
      </c>
      <c r="R4" s="12">
        <f>SUMSQ(B11:D11)/8-I4</f>
        <v>8.3333333333328596E-2</v>
      </c>
      <c r="S4" s="12">
        <f t="shared" ref="S4:S9" si="1">R4/Q4</f>
        <v>4.1666666666664298E-2</v>
      </c>
      <c r="T4" s="13">
        <f>S4/S$9</f>
        <v>6.7961165048539746E-2</v>
      </c>
      <c r="U4" s="10" t="s">
        <v>21</v>
      </c>
      <c r="V4" s="6">
        <v>3.74</v>
      </c>
      <c r="W4" s="5">
        <v>6.51</v>
      </c>
    </row>
    <row r="5" spans="1:23" ht="16.5" thickBot="1" x14ac:dyDescent="0.3">
      <c r="A5" s="47" t="s">
        <v>48</v>
      </c>
      <c r="B5" s="36">
        <v>2</v>
      </c>
      <c r="C5" s="48">
        <v>2</v>
      </c>
      <c r="D5" s="14">
        <v>2</v>
      </c>
      <c r="E5" s="15">
        <f>SUM(B5:D5)</f>
        <v>6</v>
      </c>
      <c r="F5" s="16">
        <f t="shared" si="0"/>
        <v>2</v>
      </c>
      <c r="H5" t="s">
        <v>67</v>
      </c>
      <c r="I5" s="9"/>
      <c r="J5" s="9"/>
      <c r="K5" s="9"/>
      <c r="L5" s="9"/>
      <c r="M5" s="9"/>
      <c r="N5" s="9"/>
      <c r="O5" s="9"/>
      <c r="P5" s="3" t="s">
        <v>16</v>
      </c>
      <c r="Q5" s="8">
        <f>I1*I2-1</f>
        <v>7</v>
      </c>
      <c r="R5" s="12">
        <f>SUMSQ(E3:E10)/3-I4</f>
        <v>7.1666666666666572</v>
      </c>
      <c r="S5" s="12">
        <f t="shared" si="1"/>
        <v>1.0238095238095224</v>
      </c>
      <c r="T5" s="13">
        <f>S5/S$9</f>
        <v>1.6699029126213549</v>
      </c>
      <c r="U5" s="10" t="s">
        <v>21</v>
      </c>
      <c r="V5" s="6">
        <v>2.76</v>
      </c>
      <c r="W5" s="32">
        <v>4.28</v>
      </c>
    </row>
    <row r="6" spans="1:23" ht="15.75" customHeight="1" thickBot="1" x14ac:dyDescent="0.3">
      <c r="A6" s="47" t="s">
        <v>50</v>
      </c>
      <c r="B6" s="36">
        <v>1</v>
      </c>
      <c r="C6" s="48">
        <v>1</v>
      </c>
      <c r="D6" s="14">
        <v>2</v>
      </c>
      <c r="E6" s="15">
        <f t="shared" ref="E6:E9" si="2">SUM(B6:D6)</f>
        <v>4</v>
      </c>
      <c r="F6" s="16">
        <f t="shared" si="0"/>
        <v>1.3333333333333333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O6" s="9"/>
      <c r="P6" s="3" t="s">
        <v>24</v>
      </c>
      <c r="Q6" s="18">
        <f>I1-1</f>
        <v>1</v>
      </c>
      <c r="R6" s="12">
        <f>SUMSQ(M8:M9)/12-I4</f>
        <v>0</v>
      </c>
      <c r="S6" s="12">
        <f t="shared" si="1"/>
        <v>0</v>
      </c>
      <c r="T6" s="13">
        <f t="shared" ref="T6:T8" si="3">S6/S$9</f>
        <v>0</v>
      </c>
      <c r="U6" s="10" t="s">
        <v>21</v>
      </c>
      <c r="V6" s="6">
        <v>4.5999999999999996</v>
      </c>
      <c r="W6" s="5">
        <v>8.86</v>
      </c>
    </row>
    <row r="7" spans="1:23" ht="16.5" thickBot="1" x14ac:dyDescent="0.3">
      <c r="A7" s="47" t="s">
        <v>45</v>
      </c>
      <c r="B7" s="50">
        <v>3</v>
      </c>
      <c r="C7" s="48">
        <v>2</v>
      </c>
      <c r="D7" s="14">
        <v>3</v>
      </c>
      <c r="E7" s="15">
        <f t="shared" si="2"/>
        <v>8</v>
      </c>
      <c r="F7" s="16">
        <f>E7/3</f>
        <v>2.6666666666666665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O7" s="9"/>
      <c r="P7" s="3" t="s">
        <v>32</v>
      </c>
      <c r="Q7" s="18">
        <f>I2-1</f>
        <v>3</v>
      </c>
      <c r="R7" s="12">
        <f>SUMSQ(I10:L10)/6-I4</f>
        <v>4.8333333333333286</v>
      </c>
      <c r="S7" s="12">
        <f t="shared" si="1"/>
        <v>1.6111111111111096</v>
      </c>
      <c r="T7" s="13">
        <f t="shared" si="3"/>
        <v>2.6278317152103505</v>
      </c>
      <c r="U7" s="10" t="s">
        <v>21</v>
      </c>
      <c r="V7" s="6">
        <v>3.34</v>
      </c>
      <c r="W7" s="5">
        <v>5.56</v>
      </c>
    </row>
    <row r="8" spans="1:23" ht="16.5" thickBot="1" x14ac:dyDescent="0.3">
      <c r="A8" s="47" t="s">
        <v>47</v>
      </c>
      <c r="B8" s="51">
        <v>2</v>
      </c>
      <c r="C8" s="48">
        <v>2</v>
      </c>
      <c r="D8" s="14">
        <v>1</v>
      </c>
      <c r="E8" s="15">
        <f t="shared" si="2"/>
        <v>5</v>
      </c>
      <c r="F8" s="16">
        <f t="shared" si="0"/>
        <v>1.6666666666666667</v>
      </c>
      <c r="H8" s="1" t="s">
        <v>38</v>
      </c>
      <c r="I8" s="46">
        <f>E3</f>
        <v>7</v>
      </c>
      <c r="J8" s="46">
        <v>8</v>
      </c>
      <c r="K8" s="46">
        <v>6</v>
      </c>
      <c r="L8" s="46">
        <v>4</v>
      </c>
      <c r="M8" s="46">
        <f>SUM(I8:L8)</f>
        <v>25</v>
      </c>
      <c r="N8" s="17">
        <f>M8/4</f>
        <v>6.25</v>
      </c>
      <c r="O8" s="9"/>
      <c r="P8" s="19" t="s">
        <v>43</v>
      </c>
      <c r="Q8" s="22">
        <f>Q6*Q7</f>
        <v>3</v>
      </c>
      <c r="R8" s="20">
        <f>R5-R6-R7</f>
        <v>2.3333333333333286</v>
      </c>
      <c r="S8" s="20">
        <f t="shared" si="1"/>
        <v>0.77777777777777624</v>
      </c>
      <c r="T8" s="23">
        <f t="shared" si="3"/>
        <v>1.2686084142394782</v>
      </c>
      <c r="U8" s="24" t="s">
        <v>21</v>
      </c>
      <c r="V8" s="25">
        <v>3.34</v>
      </c>
      <c r="W8" s="21">
        <v>5.56</v>
      </c>
    </row>
    <row r="9" spans="1:23" ht="16.5" thickBot="1" x14ac:dyDescent="0.3">
      <c r="A9" s="47" t="s">
        <v>49</v>
      </c>
      <c r="B9" s="36">
        <v>2</v>
      </c>
      <c r="C9" s="48">
        <v>4</v>
      </c>
      <c r="D9" s="14">
        <v>2</v>
      </c>
      <c r="E9" s="15">
        <f t="shared" si="2"/>
        <v>8</v>
      </c>
      <c r="F9" s="16">
        <f t="shared" si="0"/>
        <v>2.6666666666666665</v>
      </c>
      <c r="H9" s="1" t="s">
        <v>25</v>
      </c>
      <c r="I9" s="16">
        <f>E4</f>
        <v>8</v>
      </c>
      <c r="J9" s="16">
        <v>5</v>
      </c>
      <c r="K9" s="17">
        <v>8</v>
      </c>
      <c r="L9" s="17">
        <f>E10</f>
        <v>4</v>
      </c>
      <c r="M9" s="16">
        <f>SUM(I9:L9)</f>
        <v>25</v>
      </c>
      <c r="N9" s="17">
        <f>M9/4</f>
        <v>6.25</v>
      </c>
      <c r="O9" s="9"/>
      <c r="P9" s="26" t="s">
        <v>17</v>
      </c>
      <c r="Q9" s="27">
        <f>Q5*Q4</f>
        <v>14</v>
      </c>
      <c r="R9" s="28">
        <f>R10-R4-R5</f>
        <v>8.5833333333333428</v>
      </c>
      <c r="S9" s="28">
        <f t="shared" si="1"/>
        <v>0.6130952380952388</v>
      </c>
      <c r="T9" s="28"/>
      <c r="U9" s="29"/>
      <c r="V9" s="29"/>
      <c r="W9" s="29"/>
    </row>
    <row r="10" spans="1:23" ht="16.5" thickBot="1" x14ac:dyDescent="0.3">
      <c r="A10" s="47" t="s">
        <v>51</v>
      </c>
      <c r="B10" s="36">
        <v>1</v>
      </c>
      <c r="C10" s="48">
        <v>2</v>
      </c>
      <c r="D10" s="14">
        <v>1</v>
      </c>
      <c r="E10" s="15">
        <f>SUM(B10:D10)</f>
        <v>4</v>
      </c>
      <c r="F10" s="16">
        <f>AVERAGE(B10:D10)</f>
        <v>1.3333333333333333</v>
      </c>
      <c r="H10" s="1" t="s">
        <v>2</v>
      </c>
      <c r="I10" s="16">
        <f>SUM(I8:I9)</f>
        <v>15</v>
      </c>
      <c r="J10" s="16">
        <f>SUM(J8:J9)</f>
        <v>13</v>
      </c>
      <c r="K10" s="16">
        <f>SUM(K8:K9)</f>
        <v>14</v>
      </c>
      <c r="L10" s="16">
        <f>SUM(L8:L9)</f>
        <v>8</v>
      </c>
      <c r="M10" s="16">
        <f>SUM(I10:L10)</f>
        <v>50</v>
      </c>
      <c r="N10" s="8"/>
      <c r="O10" s="9"/>
      <c r="P10" s="33" t="s">
        <v>18</v>
      </c>
      <c r="Q10" s="31">
        <f>I1*I2*I3-1</f>
        <v>23</v>
      </c>
      <c r="R10" s="30">
        <f>SUMSQ(B3:D10)-I4</f>
        <v>15.833333333333329</v>
      </c>
      <c r="S10" s="30"/>
      <c r="T10" s="30"/>
      <c r="U10" s="30"/>
      <c r="V10" s="30"/>
      <c r="W10" s="30"/>
    </row>
    <row r="11" spans="1:23" ht="16.5" thickBot="1" x14ac:dyDescent="0.3">
      <c r="A11" s="1" t="s">
        <v>7</v>
      </c>
      <c r="B11" s="49">
        <f>SUM(B3:B10)</f>
        <v>17</v>
      </c>
      <c r="C11" s="14">
        <f>SUM(C3:C10)</f>
        <v>17</v>
      </c>
      <c r="D11" s="14">
        <f>SUM(D3:D10)</f>
        <v>16</v>
      </c>
      <c r="E11" s="14">
        <f>SUM(E3:E10)</f>
        <v>50</v>
      </c>
      <c r="F11" s="8"/>
      <c r="H11" s="2" t="s">
        <v>8</v>
      </c>
      <c r="I11" s="16">
        <f>AVERAGE(I8:I9)</f>
        <v>7.5</v>
      </c>
      <c r="J11" s="16">
        <f>AVERAGE(J8:J9)</f>
        <v>6.5</v>
      </c>
      <c r="K11" s="16">
        <f>AVERAGE(K8:K9)</f>
        <v>7</v>
      </c>
      <c r="L11" s="16">
        <f>AVERAGE(L8:L9)</f>
        <v>4</v>
      </c>
      <c r="M11" s="8"/>
      <c r="N11" s="8"/>
      <c r="O11" s="9"/>
    </row>
    <row r="12" spans="1:23" x14ac:dyDescent="0.25">
      <c r="B12" s="9"/>
      <c r="C12" s="9"/>
      <c r="D12" s="9"/>
      <c r="E12" s="9"/>
      <c r="F12" s="9"/>
    </row>
    <row r="13" spans="1:23" x14ac:dyDescent="0.25">
      <c r="B13" s="9"/>
      <c r="C13" s="9"/>
      <c r="D13" s="9"/>
      <c r="E13" s="9"/>
      <c r="F13" s="9"/>
      <c r="P13" t="s">
        <v>91</v>
      </c>
    </row>
    <row r="14" spans="1:23" ht="15.75" x14ac:dyDescent="0.25">
      <c r="A14" s="34" t="s">
        <v>38</v>
      </c>
      <c r="B14" s="35" t="s">
        <v>40</v>
      </c>
      <c r="C14" s="35"/>
      <c r="D14" s="9"/>
      <c r="E14" s="9"/>
      <c r="F14" s="9"/>
      <c r="H14" s="9"/>
      <c r="I14" s="9"/>
      <c r="P14" s="43" t="s">
        <v>16</v>
      </c>
      <c r="Q14" s="75" t="s">
        <v>8</v>
      </c>
    </row>
    <row r="15" spans="1:23" ht="15.75" x14ac:dyDescent="0.25">
      <c r="A15" s="34" t="s">
        <v>25</v>
      </c>
      <c r="B15" s="126" t="s">
        <v>41</v>
      </c>
      <c r="C15" s="126"/>
      <c r="D15" s="126"/>
      <c r="E15" s="9"/>
      <c r="F15" s="9"/>
      <c r="H15" s="9"/>
      <c r="I15" s="9"/>
      <c r="P15" s="43" t="s">
        <v>25</v>
      </c>
      <c r="Q15" s="75">
        <v>6.25</v>
      </c>
    </row>
    <row r="16" spans="1:23" x14ac:dyDescent="0.25">
      <c r="B16" s="9"/>
      <c r="C16" s="9"/>
      <c r="D16" s="9"/>
      <c r="E16" s="9"/>
      <c r="F16" s="9"/>
      <c r="I16" s="9"/>
      <c r="J16" s="9"/>
      <c r="K16" s="9"/>
      <c r="L16" s="9"/>
      <c r="P16" s="43" t="s">
        <v>38</v>
      </c>
      <c r="Q16" s="75">
        <v>6.25</v>
      </c>
    </row>
    <row r="17" spans="1:17" ht="15.75" x14ac:dyDescent="0.25">
      <c r="A17" s="34" t="s">
        <v>34</v>
      </c>
      <c r="B17" s="9" t="s">
        <v>64</v>
      </c>
      <c r="C17" s="9"/>
      <c r="D17" s="9"/>
      <c r="E17" s="9"/>
      <c r="F17" s="9"/>
      <c r="I17" s="9"/>
      <c r="J17" s="9"/>
      <c r="K17" s="9"/>
      <c r="L17" s="9"/>
      <c r="M17" s="9"/>
      <c r="N17" s="9"/>
      <c r="O17" s="9"/>
    </row>
    <row r="18" spans="1:17" ht="15.75" x14ac:dyDescent="0.25">
      <c r="A18" s="34" t="s">
        <v>35</v>
      </c>
      <c r="B18" s="9" t="s">
        <v>65</v>
      </c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  <c r="P18" t="s">
        <v>92</v>
      </c>
    </row>
    <row r="19" spans="1:17" ht="15.75" x14ac:dyDescent="0.25">
      <c r="A19" s="34" t="s">
        <v>36</v>
      </c>
      <c r="B19" s="9" t="s">
        <v>39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  <c r="P19" s="43" t="s">
        <v>16</v>
      </c>
      <c r="Q19" s="43" t="s">
        <v>8</v>
      </c>
    </row>
    <row r="20" spans="1:17" ht="15.75" x14ac:dyDescent="0.25">
      <c r="A20" s="34" t="s">
        <v>37</v>
      </c>
      <c r="B20" s="9" t="s">
        <v>66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  <c r="P20" s="43" t="s">
        <v>34</v>
      </c>
      <c r="Q20" s="75">
        <v>7.5</v>
      </c>
    </row>
    <row r="21" spans="1:17" ht="15.75" x14ac:dyDescent="0.25">
      <c r="A21" s="34"/>
      <c r="B21" s="9"/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  <c r="P21" s="43" t="s">
        <v>35</v>
      </c>
      <c r="Q21" s="75">
        <v>6.5</v>
      </c>
    </row>
    <row r="22" spans="1:17" x14ac:dyDescent="0.25">
      <c r="B22" s="9"/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  <c r="P22" s="43" t="s">
        <v>36</v>
      </c>
      <c r="Q22" s="75">
        <v>7</v>
      </c>
    </row>
    <row r="23" spans="1:17" x14ac:dyDescent="0.25">
      <c r="B23" s="9"/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  <c r="P23" s="43" t="s">
        <v>37</v>
      </c>
      <c r="Q23" s="75">
        <v>4</v>
      </c>
    </row>
  </sheetData>
  <mergeCells count="10">
    <mergeCell ref="P2:W2"/>
    <mergeCell ref="I6:L6"/>
    <mergeCell ref="M6:M7"/>
    <mergeCell ref="B15:D15"/>
    <mergeCell ref="N6:N7"/>
    <mergeCell ref="A1:A2"/>
    <mergeCell ref="B1:D1"/>
    <mergeCell ref="E1:E2"/>
    <mergeCell ref="F1:F2"/>
    <mergeCell ref="H6:H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W39"/>
  <sheetViews>
    <sheetView topLeftCell="E7" zoomScale="90" zoomScaleNormal="90" workbookViewId="0">
      <selection activeCell="T14" sqref="T14"/>
    </sheetView>
  </sheetViews>
  <sheetFormatPr defaultRowHeight="15" x14ac:dyDescent="0.25"/>
  <cols>
    <col min="1" max="1" width="14.7109375" customWidth="1"/>
    <col min="16" max="16" width="12.85546875" customWidth="1"/>
    <col min="18" max="18" width="12.140625" customWidth="1"/>
    <col min="19" max="19" width="14.42578125" customWidth="1"/>
    <col min="26" max="26" width="6.140625" customWidth="1"/>
    <col min="27" max="27" width="6.28515625" customWidth="1"/>
    <col min="28" max="28" width="6.42578125" customWidth="1"/>
    <col min="29" max="29" width="7.28515625" customWidth="1"/>
    <col min="30" max="30" width="7" customWidth="1"/>
    <col min="31" max="31" width="7.5703125" customWidth="1"/>
  </cols>
  <sheetData>
    <row r="1" spans="1:23" ht="15.7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  <c r="J1" s="9"/>
      <c r="K1" s="9"/>
      <c r="L1" s="9"/>
      <c r="M1" s="9"/>
      <c r="N1" s="9"/>
      <c r="O1" s="9"/>
    </row>
    <row r="2" spans="1:23" ht="15.7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J2" s="9"/>
      <c r="K2" s="9"/>
      <c r="L2" s="9"/>
      <c r="M2" s="9"/>
      <c r="N2" s="9"/>
      <c r="O2" s="9"/>
      <c r="P2" s="132" t="s">
        <v>90</v>
      </c>
      <c r="Q2" s="133"/>
      <c r="R2" s="133"/>
      <c r="S2" s="133"/>
      <c r="T2" s="133"/>
      <c r="U2" s="133"/>
      <c r="V2" s="133"/>
      <c r="W2" s="134"/>
    </row>
    <row r="3" spans="1:23" ht="16.5" thickBot="1" x14ac:dyDescent="0.3">
      <c r="A3" s="1" t="s">
        <v>44</v>
      </c>
      <c r="B3" s="67">
        <f t="shared" ref="B3:D10" si="0">B31/B17</f>
        <v>0.91162790697674423</v>
      </c>
      <c r="C3" s="68">
        <f t="shared" si="0"/>
        <v>0.91237113402061853</v>
      </c>
      <c r="D3" s="69">
        <f t="shared" si="0"/>
        <v>0.91228070175438591</v>
      </c>
      <c r="E3" s="92">
        <f>SUM(B3:D3)</f>
        <v>2.7362797427517487</v>
      </c>
      <c r="F3" s="16">
        <f>E3/3</f>
        <v>0.91209324758391619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</row>
    <row r="4" spans="1:23" ht="16.5" thickBot="1" x14ac:dyDescent="0.3">
      <c r="A4" s="47" t="s">
        <v>46</v>
      </c>
      <c r="B4" s="70">
        <f t="shared" si="0"/>
        <v>0.91349480968858132</v>
      </c>
      <c r="C4" s="71">
        <f t="shared" si="0"/>
        <v>0.91111111111111098</v>
      </c>
      <c r="D4" s="69">
        <f t="shared" si="0"/>
        <v>0.9106145251396649</v>
      </c>
      <c r="E4" s="92">
        <f>SUM(B4:D4)</f>
        <v>2.7352204459393574</v>
      </c>
      <c r="F4" s="16">
        <f t="shared" ref="F4:F9" si="1">E4/3</f>
        <v>0.91174014864645248</v>
      </c>
      <c r="H4" s="11" t="s">
        <v>20</v>
      </c>
      <c r="I4" s="9">
        <f>E11^2/24</f>
        <v>20.103212157565213</v>
      </c>
      <c r="J4" s="9"/>
      <c r="K4" s="9"/>
      <c r="L4" s="9"/>
      <c r="M4" s="9"/>
      <c r="N4" s="9"/>
      <c r="O4" s="9"/>
      <c r="P4" s="3" t="s">
        <v>15</v>
      </c>
      <c r="Q4" s="8">
        <f>I3-1</f>
        <v>2</v>
      </c>
      <c r="R4" s="81">
        <f>SUMSQ(B11:D11)/8-I4</f>
        <v>1.6732007847153341E-4</v>
      </c>
      <c r="S4" s="81">
        <f t="shared" ref="S4:S9" si="2">R4/Q4</f>
        <v>8.3660039235766703E-5</v>
      </c>
      <c r="T4" s="13">
        <f>S4/S9</f>
        <v>1.0562965047433088</v>
      </c>
      <c r="U4" s="10" t="s">
        <v>21</v>
      </c>
      <c r="V4" s="6">
        <v>3.74</v>
      </c>
      <c r="W4" s="5">
        <v>6.51</v>
      </c>
    </row>
    <row r="5" spans="1:23" ht="16.5" thickBot="1" x14ac:dyDescent="0.3">
      <c r="A5" s="47" t="s">
        <v>48</v>
      </c>
      <c r="B5" s="72">
        <f t="shared" si="0"/>
        <v>0.91402714932126683</v>
      </c>
      <c r="C5" s="71">
        <f t="shared" si="0"/>
        <v>0.91441441441441451</v>
      </c>
      <c r="D5" s="69">
        <f t="shared" si="0"/>
        <v>0.91578947368421049</v>
      </c>
      <c r="E5" s="92">
        <f>SUM(B5:D5)</f>
        <v>2.7442310374198922</v>
      </c>
      <c r="F5" s="16">
        <f t="shared" si="1"/>
        <v>0.91474367913996402</v>
      </c>
      <c r="H5" t="s">
        <v>67</v>
      </c>
      <c r="I5" s="9"/>
      <c r="J5" s="9"/>
      <c r="K5" s="9"/>
      <c r="L5" s="9"/>
      <c r="M5" s="9"/>
      <c r="N5" s="9"/>
      <c r="O5" s="9"/>
      <c r="P5" s="3" t="s">
        <v>16</v>
      </c>
      <c r="Q5" s="8">
        <f>I1*I2-1</f>
        <v>7</v>
      </c>
      <c r="R5" s="81">
        <f>SUMSQ(E3:E10)/3-I4</f>
        <v>5.253498905410936E-4</v>
      </c>
      <c r="S5" s="81">
        <f t="shared" si="2"/>
        <v>7.5049984363013375E-5</v>
      </c>
      <c r="T5" s="13">
        <f>S5/S9</f>
        <v>0.9475854528382649</v>
      </c>
      <c r="U5" s="10" t="s">
        <v>21</v>
      </c>
      <c r="V5" s="6">
        <v>2.76</v>
      </c>
      <c r="W5" s="32">
        <v>4.28</v>
      </c>
    </row>
    <row r="6" spans="1:23" ht="15.75" customHeight="1" thickBot="1" x14ac:dyDescent="0.3">
      <c r="A6" s="47" t="s">
        <v>50</v>
      </c>
      <c r="B6" s="72">
        <f t="shared" si="0"/>
        <v>0.92052980132450335</v>
      </c>
      <c r="C6" s="71">
        <f t="shared" si="0"/>
        <v>0.90384615384615385</v>
      </c>
      <c r="D6" s="69">
        <f t="shared" si="0"/>
        <v>0.90862944162436543</v>
      </c>
      <c r="E6" s="92">
        <f t="shared" ref="E6:E9" si="3">SUM(B6:D6)</f>
        <v>2.7330053967950225</v>
      </c>
      <c r="F6" s="16">
        <f t="shared" si="1"/>
        <v>0.91100179893167421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O6" s="9"/>
      <c r="P6" s="3" t="s">
        <v>24</v>
      </c>
      <c r="Q6" s="18">
        <f>I1-1</f>
        <v>1</v>
      </c>
      <c r="R6" s="81">
        <f>SUMSQ(M8:M9)/12-I4</f>
        <v>1.9203215211049951E-4</v>
      </c>
      <c r="S6" s="81">
        <f t="shared" si="2"/>
        <v>1.9203215211049951E-4</v>
      </c>
      <c r="T6" s="13">
        <f>S6/S9</f>
        <v>2.4246090836870628</v>
      </c>
      <c r="U6" s="10" t="s">
        <v>21</v>
      </c>
      <c r="V6" s="6">
        <v>4.5999999999999996</v>
      </c>
      <c r="W6" s="5">
        <v>8.86</v>
      </c>
    </row>
    <row r="7" spans="1:23" ht="16.5" thickBot="1" x14ac:dyDescent="0.3">
      <c r="A7" s="47" t="s">
        <v>45</v>
      </c>
      <c r="B7" s="73">
        <f t="shared" si="0"/>
        <v>0.91428571428571426</v>
      </c>
      <c r="C7" s="71">
        <f t="shared" si="0"/>
        <v>0.93867924528301883</v>
      </c>
      <c r="D7" s="69">
        <f t="shared" si="0"/>
        <v>0.9156626506024097</v>
      </c>
      <c r="E7" s="92">
        <f t="shared" si="3"/>
        <v>2.7686276101711425</v>
      </c>
      <c r="F7" s="16">
        <f>E7/3</f>
        <v>0.92287587005704752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O7" s="9"/>
      <c r="P7" s="3" t="s">
        <v>32</v>
      </c>
      <c r="Q7" s="18">
        <f>I2-1</f>
        <v>3</v>
      </c>
      <c r="R7" s="81">
        <f>SUMSQ(I10:L10)/6-I4</f>
        <v>9.1527047725747934E-5</v>
      </c>
      <c r="S7" s="81">
        <f t="shared" si="2"/>
        <v>3.0509015908582644E-5</v>
      </c>
      <c r="T7" s="13">
        <f>S7/S9</f>
        <v>0.38520860331626772</v>
      </c>
      <c r="U7" s="10" t="s">
        <v>21</v>
      </c>
      <c r="V7" s="6">
        <v>3.34</v>
      </c>
      <c r="W7" s="5">
        <v>5.56</v>
      </c>
    </row>
    <row r="8" spans="1:23" ht="16.5" thickBot="1" x14ac:dyDescent="0.3">
      <c r="A8" s="47" t="s">
        <v>47</v>
      </c>
      <c r="B8" s="74">
        <f t="shared" si="0"/>
        <v>0.91133004926108374</v>
      </c>
      <c r="C8" s="71">
        <f t="shared" si="0"/>
        <v>0.94186046511627908</v>
      </c>
      <c r="D8" s="69">
        <f t="shared" si="0"/>
        <v>0.90751445086705196</v>
      </c>
      <c r="E8" s="92">
        <f t="shared" si="3"/>
        <v>2.7607049652444147</v>
      </c>
      <c r="F8" s="16">
        <f t="shared" si="1"/>
        <v>0.92023498841480489</v>
      </c>
      <c r="H8" s="1" t="s">
        <v>38</v>
      </c>
      <c r="I8" s="93">
        <v>2.7362797427517487</v>
      </c>
      <c r="J8" s="93">
        <v>2.7352204459393574</v>
      </c>
      <c r="K8" s="93">
        <v>2.7442310374198922</v>
      </c>
      <c r="L8" s="93">
        <v>2.7330053967950225</v>
      </c>
      <c r="M8" s="93">
        <f>SUM(I8:L8)</f>
        <v>10.94873662290602</v>
      </c>
      <c r="N8" s="13">
        <f>M8/4</f>
        <v>2.7371841557265051</v>
      </c>
      <c r="O8" s="9"/>
      <c r="P8" s="19" t="s">
        <v>43</v>
      </c>
      <c r="Q8" s="22">
        <f>Q6*Q7</f>
        <v>3</v>
      </c>
      <c r="R8" s="82">
        <f>R5-R6-R7</f>
        <v>2.4179069070484616E-4</v>
      </c>
      <c r="S8" s="88">
        <f t="shared" si="2"/>
        <v>8.0596896901615381E-5</v>
      </c>
      <c r="T8" s="23">
        <f>S8/S9</f>
        <v>1.0176210920773294</v>
      </c>
      <c r="U8" s="24" t="s">
        <v>21</v>
      </c>
      <c r="V8" s="25">
        <v>3.34</v>
      </c>
      <c r="W8" s="21">
        <v>5.56</v>
      </c>
    </row>
    <row r="9" spans="1:23" ht="16.5" thickBot="1" x14ac:dyDescent="0.3">
      <c r="A9" s="47" t="s">
        <v>49</v>
      </c>
      <c r="B9" s="72">
        <f t="shared" si="0"/>
        <v>0.91341991341991347</v>
      </c>
      <c r="C9" s="71">
        <f t="shared" si="0"/>
        <v>0.90938511326860849</v>
      </c>
      <c r="D9" s="69">
        <f t="shared" si="0"/>
        <v>0.90575916230366493</v>
      </c>
      <c r="E9" s="92">
        <f t="shared" si="3"/>
        <v>2.7285641889921868</v>
      </c>
      <c r="F9" s="16">
        <f t="shared" si="1"/>
        <v>0.90952139633072893</v>
      </c>
      <c r="H9" s="1" t="s">
        <v>25</v>
      </c>
      <c r="I9" s="12">
        <v>2.7686276101711425</v>
      </c>
      <c r="J9" s="12">
        <v>2.7607049652444147</v>
      </c>
      <c r="K9" s="13">
        <v>2.7285641889921868</v>
      </c>
      <c r="L9" s="13">
        <v>2.7587277929984118</v>
      </c>
      <c r="M9" s="93">
        <f>SUM(I9:L9)</f>
        <v>11.016624557406155</v>
      </c>
      <c r="N9" s="13">
        <f>M9/4</f>
        <v>2.7541561393515388</v>
      </c>
      <c r="O9" s="9"/>
      <c r="P9" s="26" t="s">
        <v>17</v>
      </c>
      <c r="Q9" s="27">
        <f>Q5*Q4</f>
        <v>14</v>
      </c>
      <c r="R9" s="83">
        <f>R10-R4-R5</f>
        <v>1.1088179730229797E-3</v>
      </c>
      <c r="S9" s="83">
        <f t="shared" si="2"/>
        <v>7.9201283787355692E-5</v>
      </c>
      <c r="T9" s="28"/>
      <c r="U9" s="29"/>
      <c r="V9" s="29"/>
      <c r="W9" s="29"/>
    </row>
    <row r="10" spans="1:23" ht="16.5" thickBot="1" x14ac:dyDescent="0.3">
      <c r="A10" s="47" t="s">
        <v>51</v>
      </c>
      <c r="B10" s="72">
        <f t="shared" si="0"/>
        <v>0.9197860962566845</v>
      </c>
      <c r="C10" s="71">
        <f t="shared" si="0"/>
        <v>0.91747572815533962</v>
      </c>
      <c r="D10" s="69">
        <f t="shared" si="0"/>
        <v>0.92146596858638741</v>
      </c>
      <c r="E10" s="92">
        <f>SUM(B10:D10)</f>
        <v>2.7587277929984118</v>
      </c>
      <c r="F10" s="16">
        <f>AVERAGE(B10:D10)</f>
        <v>0.91957593099947055</v>
      </c>
      <c r="H10" s="1" t="s">
        <v>2</v>
      </c>
      <c r="I10" s="12">
        <f>SUM(I8:I9)</f>
        <v>5.5049073529228911</v>
      </c>
      <c r="J10" s="94">
        <f t="shared" ref="J10:L10" si="4">SUM(J8:J9)</f>
        <v>5.4959254111837721</v>
      </c>
      <c r="K10" s="12">
        <f t="shared" si="4"/>
        <v>5.4727952264120789</v>
      </c>
      <c r="L10" s="12">
        <f t="shared" si="4"/>
        <v>5.4917331897934343</v>
      </c>
      <c r="M10" s="12"/>
      <c r="N10" s="12"/>
      <c r="O10" s="91"/>
      <c r="P10" s="33" t="s">
        <v>18</v>
      </c>
      <c r="Q10" s="31">
        <f>I1*I2*I3-1</f>
        <v>23</v>
      </c>
      <c r="R10" s="87">
        <f>SUMSQ(B3:D10)-I4</f>
        <v>1.8014879420356067E-3</v>
      </c>
      <c r="S10" s="30"/>
      <c r="T10" s="30"/>
      <c r="U10" s="30"/>
      <c r="V10" s="30"/>
      <c r="W10" s="30"/>
    </row>
    <row r="11" spans="1:23" ht="16.5" thickBot="1" x14ac:dyDescent="0.3">
      <c r="A11" s="1" t="s">
        <v>7</v>
      </c>
      <c r="B11" s="49">
        <f>SUM(B3:B10)</f>
        <v>7.3185014405344919</v>
      </c>
      <c r="C11" s="14">
        <f>SUM(C3:C10)</f>
        <v>7.3491433652155429</v>
      </c>
      <c r="D11" s="14">
        <f>SUM(D3:D10)</f>
        <v>7.2977163745621407</v>
      </c>
      <c r="E11" s="14">
        <f>SUM(E3:E10)</f>
        <v>21.965361180312176</v>
      </c>
      <c r="F11" s="8"/>
      <c r="H11" s="2" t="s">
        <v>8</v>
      </c>
      <c r="I11" s="95">
        <f>I10/2</f>
        <v>2.7524536764614456</v>
      </c>
      <c r="J11" s="96">
        <f>J10/2</f>
        <v>2.747962705591886</v>
      </c>
      <c r="K11" s="97">
        <f>K10/2</f>
        <v>2.7363976132060395</v>
      </c>
      <c r="L11" s="97">
        <f>L10/2</f>
        <v>2.7458665948967171</v>
      </c>
      <c r="M11" s="98"/>
      <c r="N11" s="12"/>
      <c r="O11" s="9"/>
    </row>
    <row r="12" spans="1:23" x14ac:dyDescent="0.25">
      <c r="B12" s="9"/>
      <c r="C12" s="9"/>
      <c r="D12" s="9"/>
      <c r="E12" s="9"/>
      <c r="F12" s="9"/>
      <c r="M12" s="44"/>
    </row>
    <row r="13" spans="1:23" x14ac:dyDescent="0.25">
      <c r="B13" s="9"/>
      <c r="C13" s="9"/>
      <c r="D13" s="9"/>
      <c r="E13" s="9"/>
      <c r="F13" s="9"/>
      <c r="P13" t="s">
        <v>91</v>
      </c>
    </row>
    <row r="14" spans="1:23" ht="16.5" thickBot="1" x14ac:dyDescent="0.3">
      <c r="A14" s="135" t="s">
        <v>78</v>
      </c>
      <c r="B14" s="135"/>
      <c r="C14" s="135"/>
      <c r="D14" s="135"/>
      <c r="E14" s="135"/>
      <c r="F14" s="135"/>
      <c r="H14" s="34" t="s">
        <v>38</v>
      </c>
      <c r="I14" s="35" t="s">
        <v>40</v>
      </c>
      <c r="J14" s="35"/>
      <c r="K14" s="9"/>
      <c r="P14" s="43" t="s">
        <v>16</v>
      </c>
      <c r="Q14" s="43" t="s">
        <v>8</v>
      </c>
    </row>
    <row r="15" spans="1:23" ht="16.5" customHeight="1" thickBot="1" x14ac:dyDescent="0.3">
      <c r="A15" s="127" t="s">
        <v>0</v>
      </c>
      <c r="B15" s="129" t="s">
        <v>1</v>
      </c>
      <c r="C15" s="130"/>
      <c r="D15" s="131"/>
      <c r="E15" s="127" t="s">
        <v>2</v>
      </c>
      <c r="F15" s="127" t="s">
        <v>3</v>
      </c>
      <c r="H15" s="34" t="s">
        <v>25</v>
      </c>
      <c r="I15" s="126" t="s">
        <v>41</v>
      </c>
      <c r="J15" s="126"/>
      <c r="K15" s="126"/>
      <c r="P15" s="43" t="s">
        <v>38</v>
      </c>
      <c r="Q15" s="99">
        <v>2.7370000000000001</v>
      </c>
    </row>
    <row r="16" spans="1:23" ht="16.5" thickBot="1" x14ac:dyDescent="0.3">
      <c r="A16" s="128"/>
      <c r="B16" s="4" t="s">
        <v>4</v>
      </c>
      <c r="C16" s="4" t="s">
        <v>5</v>
      </c>
      <c r="D16" s="4" t="s">
        <v>6</v>
      </c>
      <c r="E16" s="128"/>
      <c r="F16" s="128"/>
      <c r="I16" s="9"/>
      <c r="J16" s="9"/>
      <c r="K16" s="9"/>
      <c r="P16" s="43" t="s">
        <v>25</v>
      </c>
      <c r="Q16" s="99">
        <v>2.754</v>
      </c>
    </row>
    <row r="17" spans="1:17" ht="16.5" thickBot="1" x14ac:dyDescent="0.3">
      <c r="A17" s="1" t="s">
        <v>44</v>
      </c>
      <c r="B17" s="53">
        <v>21.5</v>
      </c>
      <c r="C17" s="54">
        <v>19.399999999999999</v>
      </c>
      <c r="D17" s="14">
        <v>22.8</v>
      </c>
      <c r="E17" s="15">
        <f>SUM(B17:D17)</f>
        <v>63.7</v>
      </c>
      <c r="F17" s="16">
        <f>E17/3</f>
        <v>21.233333333333334</v>
      </c>
      <c r="G17" s="9"/>
      <c r="H17" s="34" t="s">
        <v>34</v>
      </c>
      <c r="I17" s="9" t="s">
        <v>64</v>
      </c>
      <c r="J17" s="9"/>
      <c r="K17" s="9"/>
    </row>
    <row r="18" spans="1:17" ht="16.5" thickBot="1" x14ac:dyDescent="0.3">
      <c r="A18" s="47" t="s">
        <v>46</v>
      </c>
      <c r="B18" s="52">
        <v>28.9</v>
      </c>
      <c r="C18" s="48">
        <v>18</v>
      </c>
      <c r="D18" s="14">
        <v>17.899999999999999</v>
      </c>
      <c r="E18" s="15">
        <f>SUM(B18:D18)</f>
        <v>64.8</v>
      </c>
      <c r="F18" s="16">
        <f t="shared" ref="F18:F23" si="5">E18/3</f>
        <v>21.599999999999998</v>
      </c>
      <c r="G18" s="9"/>
      <c r="H18" s="34" t="s">
        <v>35</v>
      </c>
      <c r="I18" s="9" t="s">
        <v>65</v>
      </c>
      <c r="J18" s="9"/>
      <c r="K18" s="9"/>
      <c r="P18" t="s">
        <v>92</v>
      </c>
    </row>
    <row r="19" spans="1:17" ht="16.5" thickBot="1" x14ac:dyDescent="0.3">
      <c r="A19" s="47" t="s">
        <v>48</v>
      </c>
      <c r="B19" s="36">
        <v>22.1</v>
      </c>
      <c r="C19" s="48">
        <v>22.2</v>
      </c>
      <c r="D19" s="14">
        <v>19</v>
      </c>
      <c r="E19" s="15">
        <f>SUM(B19:D19)</f>
        <v>63.3</v>
      </c>
      <c r="F19" s="16">
        <f t="shared" si="5"/>
        <v>21.099999999999998</v>
      </c>
      <c r="G19" s="9"/>
      <c r="H19" s="34" t="s">
        <v>36</v>
      </c>
      <c r="I19" s="9" t="s">
        <v>39</v>
      </c>
      <c r="J19" s="9"/>
      <c r="K19" s="9"/>
      <c r="P19" s="43" t="s">
        <v>16</v>
      </c>
      <c r="Q19" s="75" t="s">
        <v>8</v>
      </c>
    </row>
    <row r="20" spans="1:17" ht="16.5" thickBot="1" x14ac:dyDescent="0.3">
      <c r="A20" s="47" t="s">
        <v>50</v>
      </c>
      <c r="B20" s="36">
        <v>15.1</v>
      </c>
      <c r="C20" s="48">
        <v>15.6</v>
      </c>
      <c r="D20" s="14">
        <v>19.7</v>
      </c>
      <c r="E20" s="15">
        <f t="shared" ref="E20:E23" si="6">SUM(B20:D20)</f>
        <v>50.4</v>
      </c>
      <c r="F20" s="16">
        <f t="shared" si="5"/>
        <v>16.8</v>
      </c>
      <c r="G20" s="9"/>
      <c r="H20" s="34" t="s">
        <v>37</v>
      </c>
      <c r="I20" s="9" t="s">
        <v>66</v>
      </c>
      <c r="J20" s="9"/>
      <c r="K20" s="9"/>
      <c r="P20" s="43" t="s">
        <v>34</v>
      </c>
      <c r="Q20" s="99">
        <v>2.7519999999999998</v>
      </c>
    </row>
    <row r="21" spans="1:17" ht="16.5" thickBot="1" x14ac:dyDescent="0.3">
      <c r="A21" s="47" t="s">
        <v>45</v>
      </c>
      <c r="B21" s="50">
        <v>24.5</v>
      </c>
      <c r="C21" s="48">
        <v>21.2</v>
      </c>
      <c r="D21" s="14">
        <v>24.9</v>
      </c>
      <c r="E21" s="15">
        <f t="shared" si="6"/>
        <v>70.599999999999994</v>
      </c>
      <c r="F21" s="16">
        <f>E21/3</f>
        <v>23.533333333333331</v>
      </c>
      <c r="I21" s="9"/>
      <c r="J21" s="9"/>
      <c r="K21" s="9"/>
      <c r="L21" s="9"/>
      <c r="M21" s="9"/>
      <c r="N21" s="9"/>
      <c r="O21" s="9"/>
      <c r="P21" s="43" t="s">
        <v>35</v>
      </c>
      <c r="Q21" s="99">
        <v>2.7480000000000002</v>
      </c>
    </row>
    <row r="22" spans="1:17" ht="16.5" thickBot="1" x14ac:dyDescent="0.3">
      <c r="A22" s="47" t="s">
        <v>47</v>
      </c>
      <c r="B22" s="51">
        <v>20.3</v>
      </c>
      <c r="C22" s="48">
        <v>17.2</v>
      </c>
      <c r="D22" s="14">
        <v>17.3</v>
      </c>
      <c r="E22" s="15">
        <f t="shared" si="6"/>
        <v>54.8</v>
      </c>
      <c r="F22" s="16">
        <f t="shared" si="5"/>
        <v>18.266666666666666</v>
      </c>
      <c r="I22" s="9"/>
      <c r="J22" s="9"/>
      <c r="K22" s="9"/>
      <c r="L22" s="9"/>
      <c r="M22" s="9"/>
      <c r="N22" s="9"/>
      <c r="O22" s="9"/>
      <c r="P22" s="43" t="s">
        <v>36</v>
      </c>
      <c r="Q22" s="99">
        <v>2.7360000000000002</v>
      </c>
    </row>
    <row r="23" spans="1:17" ht="16.5" thickBot="1" x14ac:dyDescent="0.3">
      <c r="A23" s="47" t="s">
        <v>49</v>
      </c>
      <c r="B23" s="36">
        <v>23.1</v>
      </c>
      <c r="C23" s="48">
        <v>30.9</v>
      </c>
      <c r="D23" s="14">
        <v>19.100000000000001</v>
      </c>
      <c r="E23" s="15">
        <f t="shared" si="6"/>
        <v>73.099999999999994</v>
      </c>
      <c r="F23" s="16">
        <f t="shared" si="5"/>
        <v>24.366666666666664</v>
      </c>
      <c r="I23" s="9"/>
      <c r="J23" s="9"/>
      <c r="K23" s="9"/>
      <c r="L23" s="9"/>
      <c r="M23" s="9"/>
      <c r="N23" s="9"/>
      <c r="O23" s="9"/>
      <c r="P23" s="43" t="s">
        <v>37</v>
      </c>
      <c r="Q23" s="99">
        <v>2.746</v>
      </c>
    </row>
    <row r="24" spans="1:17" ht="16.5" thickBot="1" x14ac:dyDescent="0.3">
      <c r="A24" s="47" t="s">
        <v>51</v>
      </c>
      <c r="B24" s="36">
        <v>18.7</v>
      </c>
      <c r="C24" s="48">
        <v>20.6</v>
      </c>
      <c r="D24" s="14">
        <v>19.100000000000001</v>
      </c>
      <c r="E24" s="15">
        <f>SUM(B24:D24)</f>
        <v>58.4</v>
      </c>
      <c r="F24" s="16">
        <f>AVERAGE(B24:D24)</f>
        <v>19.466666666666665</v>
      </c>
    </row>
    <row r="25" spans="1:17" ht="16.5" thickBot="1" x14ac:dyDescent="0.3">
      <c r="A25" s="1" t="s">
        <v>7</v>
      </c>
      <c r="B25" s="49">
        <f>SUM(B17:B24)</f>
        <v>174.2</v>
      </c>
      <c r="C25" s="14">
        <f>SUM(C17:C24)</f>
        <v>165.1</v>
      </c>
      <c r="D25" s="14">
        <f>SUM(D17:D24)</f>
        <v>159.80000000000001</v>
      </c>
      <c r="E25" s="14">
        <f>SUM(E17:E24)</f>
        <v>499.1</v>
      </c>
      <c r="F25" s="8"/>
    </row>
    <row r="27" spans="1:17" ht="17.25" customHeight="1" x14ac:dyDescent="0.25"/>
    <row r="28" spans="1:17" ht="16.5" customHeight="1" thickBot="1" x14ac:dyDescent="0.3">
      <c r="A28" s="136" t="s">
        <v>79</v>
      </c>
      <c r="B28" s="136"/>
      <c r="C28" s="136"/>
      <c r="D28" s="136"/>
      <c r="E28" s="136"/>
      <c r="F28" s="136"/>
    </row>
    <row r="29" spans="1:17" ht="16.5" thickBot="1" x14ac:dyDescent="0.3">
      <c r="A29" s="127" t="s">
        <v>0</v>
      </c>
      <c r="B29" s="129" t="s">
        <v>1</v>
      </c>
      <c r="C29" s="130"/>
      <c r="D29" s="131"/>
      <c r="E29" s="127" t="s">
        <v>2</v>
      </c>
      <c r="F29" s="127" t="s">
        <v>3</v>
      </c>
    </row>
    <row r="30" spans="1:17" ht="16.5" thickBot="1" x14ac:dyDescent="0.3">
      <c r="A30" s="128"/>
      <c r="B30" s="4" t="s">
        <v>4</v>
      </c>
      <c r="C30" s="4" t="s">
        <v>5</v>
      </c>
      <c r="D30" s="4" t="s">
        <v>6</v>
      </c>
      <c r="E30" s="128"/>
      <c r="F30" s="128"/>
    </row>
    <row r="31" spans="1:17" ht="16.5" thickBot="1" x14ac:dyDescent="0.3">
      <c r="A31" s="1" t="s">
        <v>44</v>
      </c>
      <c r="B31" s="53">
        <v>19.600000000000001</v>
      </c>
      <c r="C31" s="54">
        <v>17.7</v>
      </c>
      <c r="D31" s="14">
        <v>20.8</v>
      </c>
      <c r="E31" s="15">
        <f>SUM(B31:D31)</f>
        <v>58.099999999999994</v>
      </c>
      <c r="F31" s="16">
        <f>E31/3</f>
        <v>19.366666666666664</v>
      </c>
    </row>
    <row r="32" spans="1:17" ht="16.5" thickBot="1" x14ac:dyDescent="0.3">
      <c r="A32" s="47" t="s">
        <v>46</v>
      </c>
      <c r="B32" s="52">
        <v>26.4</v>
      </c>
      <c r="C32" s="48">
        <v>16.399999999999999</v>
      </c>
      <c r="D32" s="14">
        <v>16.3</v>
      </c>
      <c r="E32" s="15">
        <f>SUM(B32:D32)</f>
        <v>59.099999999999994</v>
      </c>
      <c r="F32" s="16">
        <f t="shared" ref="F32:F34" si="7">E32/3</f>
        <v>19.7</v>
      </c>
    </row>
    <row r="33" spans="1:6" ht="16.5" thickBot="1" x14ac:dyDescent="0.3">
      <c r="A33" s="47" t="s">
        <v>48</v>
      </c>
      <c r="B33" s="36">
        <v>20.2</v>
      </c>
      <c r="C33" s="48">
        <v>20.3</v>
      </c>
      <c r="D33" s="14">
        <v>17.399999999999999</v>
      </c>
      <c r="E33" s="15">
        <f>SUM(B33:D33)</f>
        <v>57.9</v>
      </c>
      <c r="F33" s="16">
        <f t="shared" si="7"/>
        <v>19.3</v>
      </c>
    </row>
    <row r="34" spans="1:6" ht="16.5" thickBot="1" x14ac:dyDescent="0.3">
      <c r="A34" s="47" t="s">
        <v>50</v>
      </c>
      <c r="B34" s="36">
        <v>13.9</v>
      </c>
      <c r="C34" s="48">
        <v>14.1</v>
      </c>
      <c r="D34" s="14">
        <v>17.899999999999999</v>
      </c>
      <c r="E34" s="15">
        <f t="shared" ref="E34:E37" si="8">SUM(B34:D34)</f>
        <v>45.9</v>
      </c>
      <c r="F34" s="16">
        <f t="shared" si="7"/>
        <v>15.299999999999999</v>
      </c>
    </row>
    <row r="35" spans="1:6" ht="16.5" thickBot="1" x14ac:dyDescent="0.3">
      <c r="A35" s="47" t="s">
        <v>45</v>
      </c>
      <c r="B35" s="50">
        <v>22.4</v>
      </c>
      <c r="C35" s="48">
        <v>19.899999999999999</v>
      </c>
      <c r="D35" s="14">
        <v>22.8</v>
      </c>
      <c r="E35" s="15">
        <f t="shared" si="8"/>
        <v>65.099999999999994</v>
      </c>
      <c r="F35" s="16">
        <f>E35/3</f>
        <v>21.7</v>
      </c>
    </row>
    <row r="36" spans="1:6" ht="16.5" thickBot="1" x14ac:dyDescent="0.3">
      <c r="A36" s="47" t="s">
        <v>47</v>
      </c>
      <c r="B36" s="51">
        <v>18.5</v>
      </c>
      <c r="C36" s="48">
        <v>16.2</v>
      </c>
      <c r="D36" s="14">
        <v>15.7</v>
      </c>
      <c r="E36" s="15">
        <f t="shared" si="8"/>
        <v>50.400000000000006</v>
      </c>
      <c r="F36" s="16">
        <f t="shared" ref="F36:F37" si="9">E36/3</f>
        <v>16.8</v>
      </c>
    </row>
    <row r="37" spans="1:6" ht="16.5" thickBot="1" x14ac:dyDescent="0.3">
      <c r="A37" s="47" t="s">
        <v>49</v>
      </c>
      <c r="B37" s="36">
        <v>21.1</v>
      </c>
      <c r="C37" s="48">
        <v>28.1</v>
      </c>
      <c r="D37" s="14">
        <v>17.3</v>
      </c>
      <c r="E37" s="15">
        <f t="shared" si="8"/>
        <v>66.5</v>
      </c>
      <c r="F37" s="16">
        <f t="shared" si="9"/>
        <v>22.166666666666668</v>
      </c>
    </row>
    <row r="38" spans="1:6" ht="16.5" thickBot="1" x14ac:dyDescent="0.3">
      <c r="A38" s="47" t="s">
        <v>51</v>
      </c>
      <c r="B38" s="36">
        <v>17.2</v>
      </c>
      <c r="C38" s="48">
        <v>18.899999999999999</v>
      </c>
      <c r="D38" s="14">
        <v>17.600000000000001</v>
      </c>
      <c r="E38" s="15">
        <f>SUM(B38:D38)</f>
        <v>53.699999999999996</v>
      </c>
      <c r="F38" s="16">
        <f>AVERAGE(B38:D38)</f>
        <v>17.899999999999999</v>
      </c>
    </row>
    <row r="39" spans="1:6" ht="16.5" thickBot="1" x14ac:dyDescent="0.3">
      <c r="A39" s="1" t="s">
        <v>7</v>
      </c>
      <c r="B39" s="49">
        <f>SUM(B31:B38)</f>
        <v>159.29999999999998</v>
      </c>
      <c r="C39" s="14">
        <f>SUM(C31:C38)</f>
        <v>151.6</v>
      </c>
      <c r="D39" s="14">
        <f>SUM(D31:D38)</f>
        <v>145.80000000000001</v>
      </c>
      <c r="E39" s="14">
        <f>SUM(E31:E38)</f>
        <v>456.7</v>
      </c>
      <c r="F39" s="8"/>
    </row>
  </sheetData>
  <mergeCells count="20">
    <mergeCell ref="A1:A2"/>
    <mergeCell ref="B1:D1"/>
    <mergeCell ref="E1:E2"/>
    <mergeCell ref="F1:F2"/>
    <mergeCell ref="A29:A30"/>
    <mergeCell ref="B29:D29"/>
    <mergeCell ref="E29:E30"/>
    <mergeCell ref="F29:F30"/>
    <mergeCell ref="H6:H7"/>
    <mergeCell ref="A14:F14"/>
    <mergeCell ref="A28:F28"/>
    <mergeCell ref="A15:A16"/>
    <mergeCell ref="B15:D15"/>
    <mergeCell ref="E15:E16"/>
    <mergeCell ref="F15:F16"/>
    <mergeCell ref="I6:L6"/>
    <mergeCell ref="M6:M7"/>
    <mergeCell ref="N6:N7"/>
    <mergeCell ref="I15:K15"/>
    <mergeCell ref="P2:W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24"/>
  <sheetViews>
    <sheetView zoomScale="70" zoomScaleNormal="70" workbookViewId="0">
      <selection activeCell="Q17" sqref="Q17"/>
    </sheetView>
  </sheetViews>
  <sheetFormatPr defaultRowHeight="15" x14ac:dyDescent="0.25"/>
  <cols>
    <col min="1" max="1" width="14.85546875" customWidth="1"/>
    <col min="2" max="6" width="8.7109375" style="9" customWidth="1"/>
    <col min="8" max="8" width="10.42578125" customWidth="1"/>
    <col min="9" max="13" width="10.42578125" style="9" customWidth="1"/>
    <col min="14" max="14" width="7.28515625" style="9" customWidth="1"/>
    <col min="15" max="15" width="3.5703125" style="9" customWidth="1"/>
    <col min="16" max="16" width="11.28515625" customWidth="1"/>
    <col min="17" max="17" width="12.28515625" customWidth="1"/>
    <col min="19" max="19" width="10.5703125" customWidth="1"/>
    <col min="20" max="21" width="11.5703125" bestFit="1" customWidth="1"/>
    <col min="22" max="22" width="7.85546875" customWidth="1"/>
  </cols>
  <sheetData>
    <row r="1" spans="1:23" ht="16.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</row>
    <row r="2" spans="1:23" ht="16.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P2" s="132" t="s">
        <v>81</v>
      </c>
      <c r="Q2" s="133"/>
      <c r="R2" s="133"/>
      <c r="S2" s="133"/>
      <c r="T2" s="133"/>
      <c r="U2" s="133"/>
      <c r="V2" s="133"/>
      <c r="W2" s="134"/>
    </row>
    <row r="3" spans="1:23" ht="15.75" customHeight="1" thickBot="1" x14ac:dyDescent="0.3">
      <c r="A3" s="1" t="s">
        <v>44</v>
      </c>
      <c r="B3" s="53">
        <v>11.7</v>
      </c>
      <c r="C3" s="54">
        <v>13.2</v>
      </c>
      <c r="D3" s="14">
        <v>13.4</v>
      </c>
      <c r="E3" s="15">
        <f>SUM(B3:D3)</f>
        <v>38.299999999999997</v>
      </c>
      <c r="F3" s="16">
        <f>E3/3</f>
        <v>12.766666666666666</v>
      </c>
      <c r="H3" s="11" t="s">
        <v>19</v>
      </c>
      <c r="I3" s="9">
        <v>3</v>
      </c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</row>
    <row r="4" spans="1:23" ht="24.75" customHeight="1" thickBot="1" x14ac:dyDescent="0.3">
      <c r="A4" s="47" t="s">
        <v>46</v>
      </c>
      <c r="B4" s="52">
        <v>10.8</v>
      </c>
      <c r="C4" s="48">
        <v>12.1</v>
      </c>
      <c r="D4" s="14">
        <v>11.1</v>
      </c>
      <c r="E4" s="15">
        <f>SUM(B4:D4)</f>
        <v>34</v>
      </c>
      <c r="F4" s="16">
        <f t="shared" ref="F4:F9" si="0">E4/3</f>
        <v>11.333333333333334</v>
      </c>
      <c r="H4" s="11" t="s">
        <v>20</v>
      </c>
      <c r="I4" s="9">
        <f>E11^2/24</f>
        <v>3082.6666666666665</v>
      </c>
      <c r="P4" s="3" t="s">
        <v>15</v>
      </c>
      <c r="Q4" s="8">
        <f>I3-1</f>
        <v>2</v>
      </c>
      <c r="R4" s="12">
        <f>SUMSQ(B11:D11)/8-I4</f>
        <v>9.9908333333328301</v>
      </c>
      <c r="S4" s="12">
        <f t="shared" ref="S4:S9" si="1">R4/Q4</f>
        <v>4.995416666666415</v>
      </c>
      <c r="T4" s="13">
        <f>S4/S$9</f>
        <v>4.118111781735986</v>
      </c>
      <c r="U4" s="10" t="s">
        <v>22</v>
      </c>
      <c r="V4" s="6">
        <v>3.74</v>
      </c>
      <c r="W4" s="5">
        <v>6.51</v>
      </c>
    </row>
    <row r="5" spans="1:23" ht="22.5" customHeight="1" thickBot="1" x14ac:dyDescent="0.3">
      <c r="A5" s="47" t="s">
        <v>48</v>
      </c>
      <c r="B5" s="36">
        <v>10.199999999999999</v>
      </c>
      <c r="C5" s="48">
        <v>11.8</v>
      </c>
      <c r="D5" s="14">
        <v>12.7</v>
      </c>
      <c r="E5" s="15">
        <f>SUM(B5:D5)</f>
        <v>34.700000000000003</v>
      </c>
      <c r="F5" s="16">
        <f t="shared" si="0"/>
        <v>11.566666666666668</v>
      </c>
      <c r="H5" t="s">
        <v>58</v>
      </c>
      <c r="P5" s="3" t="s">
        <v>16</v>
      </c>
      <c r="Q5" s="8">
        <f>I1*I2-1</f>
        <v>7</v>
      </c>
      <c r="R5" s="12">
        <f>SUMSQ(E3:E10)/3-I4</f>
        <v>11.640000000000327</v>
      </c>
      <c r="S5" s="12">
        <f t="shared" si="1"/>
        <v>1.6628571428571897</v>
      </c>
      <c r="T5" s="13">
        <f>S5/S9</f>
        <v>1.3708229059326471</v>
      </c>
      <c r="U5" s="10" t="s">
        <v>21</v>
      </c>
      <c r="V5" s="6">
        <v>2.76</v>
      </c>
      <c r="W5" s="32">
        <v>4.28</v>
      </c>
    </row>
    <row r="6" spans="1:23" ht="15.75" customHeight="1" thickBot="1" x14ac:dyDescent="0.3">
      <c r="A6" s="47" t="s">
        <v>50</v>
      </c>
      <c r="B6" s="36">
        <v>10.7</v>
      </c>
      <c r="C6" s="48">
        <v>10.199999999999999</v>
      </c>
      <c r="D6" s="14">
        <v>11.8</v>
      </c>
      <c r="E6" s="15">
        <f t="shared" ref="E6:E9" si="2">SUM(B6:D6)</f>
        <v>32.700000000000003</v>
      </c>
      <c r="F6" s="16">
        <f t="shared" si="0"/>
        <v>10.9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P6" s="3" t="s">
        <v>24</v>
      </c>
      <c r="Q6" s="18">
        <f>I1-1</f>
        <v>1</v>
      </c>
      <c r="R6" s="12">
        <f>SUMSQ(M8:M9)/12-I4</f>
        <v>2.2816666666658421</v>
      </c>
      <c r="S6" s="12">
        <f t="shared" si="1"/>
        <v>2.2816666666658421</v>
      </c>
      <c r="T6" s="13">
        <f t="shared" ref="T6:T8" si="3">S6/S$9</f>
        <v>1.880955885960401</v>
      </c>
      <c r="U6" s="10" t="s">
        <v>21</v>
      </c>
      <c r="V6" s="6">
        <v>4.5999999999999996</v>
      </c>
      <c r="W6" s="5">
        <v>8.86</v>
      </c>
    </row>
    <row r="7" spans="1:23" ht="16.5" thickBot="1" x14ac:dyDescent="0.3">
      <c r="A7" s="47" t="s">
        <v>45</v>
      </c>
      <c r="B7" s="50">
        <v>9.8000000000000007</v>
      </c>
      <c r="C7" s="48">
        <v>11.1</v>
      </c>
      <c r="D7" s="14">
        <v>10.9</v>
      </c>
      <c r="E7" s="15">
        <f t="shared" si="2"/>
        <v>31.799999999999997</v>
      </c>
      <c r="F7" s="16">
        <f>E7/3</f>
        <v>10.6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P7" s="3" t="s">
        <v>32</v>
      </c>
      <c r="Q7" s="18">
        <f>I2-1</f>
        <v>3</v>
      </c>
      <c r="R7" s="12">
        <f>SUMSQ(I10:L10)/6-I4</f>
        <v>1.7300000000004729</v>
      </c>
      <c r="S7" s="12">
        <f t="shared" si="1"/>
        <v>0.57666666666682431</v>
      </c>
      <c r="T7" s="13">
        <f t="shared" si="3"/>
        <v>0.47539133421673618</v>
      </c>
      <c r="U7" s="10" t="s">
        <v>21</v>
      </c>
      <c r="V7" s="6">
        <v>3.34</v>
      </c>
      <c r="W7" s="5">
        <v>5.56</v>
      </c>
    </row>
    <row r="8" spans="1:23" ht="15.75" customHeight="1" thickBot="1" x14ac:dyDescent="0.3">
      <c r="A8" s="47" t="s">
        <v>47</v>
      </c>
      <c r="B8" s="51">
        <v>10.5</v>
      </c>
      <c r="C8" s="48">
        <v>9.6999999999999993</v>
      </c>
      <c r="D8" s="14">
        <v>14.6</v>
      </c>
      <c r="E8" s="15">
        <f t="shared" si="2"/>
        <v>34.799999999999997</v>
      </c>
      <c r="F8" s="16">
        <f t="shared" si="0"/>
        <v>11.6</v>
      </c>
      <c r="H8" s="1" t="s">
        <v>38</v>
      </c>
      <c r="I8" s="46">
        <f>E3</f>
        <v>38.299999999999997</v>
      </c>
      <c r="J8" s="46">
        <v>34</v>
      </c>
      <c r="K8" s="46">
        <v>34.700000000000003</v>
      </c>
      <c r="L8" s="46">
        <v>32.700000000000003</v>
      </c>
      <c r="M8" s="59">
        <f>SUM(I8:L8)</f>
        <v>139.69999999999999</v>
      </c>
      <c r="N8" s="17">
        <f>M8/4</f>
        <v>34.924999999999997</v>
      </c>
      <c r="P8" s="19" t="s">
        <v>43</v>
      </c>
      <c r="Q8" s="22">
        <f>Q6*Q7</f>
        <v>3</v>
      </c>
      <c r="R8" s="20">
        <f>R5-R6-R7</f>
        <v>7.6283333333340124</v>
      </c>
      <c r="S8" s="20">
        <f t="shared" si="1"/>
        <v>2.5427777777780043</v>
      </c>
      <c r="T8" s="23">
        <f t="shared" si="3"/>
        <v>2.0962101509726403</v>
      </c>
      <c r="U8" s="24" t="s">
        <v>21</v>
      </c>
      <c r="V8" s="25">
        <v>3.34</v>
      </c>
      <c r="W8" s="21">
        <v>5.56</v>
      </c>
    </row>
    <row r="9" spans="1:23" ht="15.75" customHeight="1" thickBot="1" x14ac:dyDescent="0.3">
      <c r="A9" s="47" t="s">
        <v>49</v>
      </c>
      <c r="B9" s="36">
        <v>10.199999999999999</v>
      </c>
      <c r="C9" s="48">
        <v>9.1</v>
      </c>
      <c r="D9" s="14">
        <v>11.8</v>
      </c>
      <c r="E9" s="15">
        <f t="shared" si="2"/>
        <v>31.099999999999998</v>
      </c>
      <c r="F9" s="16">
        <f t="shared" si="0"/>
        <v>10.366666666666665</v>
      </c>
      <c r="H9" s="1" t="s">
        <v>25</v>
      </c>
      <c r="I9" s="16">
        <v>31.8</v>
      </c>
      <c r="J9" s="16">
        <v>34.799999999999997</v>
      </c>
      <c r="K9" s="17">
        <v>31.1</v>
      </c>
      <c r="L9" s="17">
        <f>E10</f>
        <v>34.6</v>
      </c>
      <c r="M9" s="7">
        <f>SUM(I9:L9)</f>
        <v>132.29999999999998</v>
      </c>
      <c r="N9" s="17">
        <f>M9/4</f>
        <v>33.074999999999996</v>
      </c>
      <c r="P9" s="26" t="s">
        <v>17</v>
      </c>
      <c r="Q9" s="27">
        <f>Q5*Q4</f>
        <v>14</v>
      </c>
      <c r="R9" s="28">
        <f>R10-R4-R5</f>
        <v>16.982499999999618</v>
      </c>
      <c r="S9" s="28">
        <f t="shared" si="1"/>
        <v>1.2130357142856869</v>
      </c>
      <c r="T9" s="28"/>
      <c r="U9" s="29"/>
      <c r="V9" s="29"/>
      <c r="W9" s="29"/>
    </row>
    <row r="10" spans="1:23" ht="16.5" customHeight="1" thickBot="1" x14ac:dyDescent="0.3">
      <c r="A10" s="47" t="s">
        <v>51</v>
      </c>
      <c r="B10" s="36">
        <v>12.3</v>
      </c>
      <c r="C10" s="48">
        <v>10.7</v>
      </c>
      <c r="D10" s="14">
        <v>11.6</v>
      </c>
      <c r="E10" s="15">
        <f>SUM(B10:D10)</f>
        <v>34.6</v>
      </c>
      <c r="F10" s="16">
        <f>AVERAGE(B10:D10)</f>
        <v>11.533333333333333</v>
      </c>
      <c r="H10" s="1" t="s">
        <v>2</v>
      </c>
      <c r="I10" s="16">
        <f>SUM(I8:I9)</f>
        <v>70.099999999999994</v>
      </c>
      <c r="J10" s="16">
        <f>SUM(J8:J9)</f>
        <v>68.8</v>
      </c>
      <c r="K10" s="16">
        <f>SUM(K8:K9)</f>
        <v>65.800000000000011</v>
      </c>
      <c r="L10" s="16">
        <f>SUM(L8:L9)</f>
        <v>67.300000000000011</v>
      </c>
      <c r="M10" s="8">
        <f>SUM(I10:L10)</f>
        <v>272</v>
      </c>
      <c r="N10" s="8"/>
      <c r="P10" s="33" t="s">
        <v>18</v>
      </c>
      <c r="Q10" s="31">
        <f>I1*I2*I3-1</f>
        <v>23</v>
      </c>
      <c r="R10" s="30">
        <f>SUMSQ(B3:D10)-I4</f>
        <v>38.613333333332776</v>
      </c>
      <c r="S10" s="30"/>
      <c r="T10" s="30"/>
      <c r="U10" s="30"/>
      <c r="V10" s="30"/>
      <c r="W10" s="30"/>
    </row>
    <row r="11" spans="1:23" ht="15.75" customHeight="1" thickBot="1" x14ac:dyDescent="0.3">
      <c r="A11" s="1" t="s">
        <v>7</v>
      </c>
      <c r="B11" s="49">
        <f>SUM(B3:B10)</f>
        <v>86.2</v>
      </c>
      <c r="C11" s="14">
        <f>SUM(C3:C10)</f>
        <v>87.899999999999991</v>
      </c>
      <c r="D11" s="14">
        <f>SUM(D3:D10)</f>
        <v>97.899999999999991</v>
      </c>
      <c r="E11" s="14">
        <f>SUM(E3:E10)</f>
        <v>272</v>
      </c>
      <c r="F11" s="8"/>
      <c r="H11" s="2" t="s">
        <v>8</v>
      </c>
      <c r="I11" s="16">
        <f>I10/2</f>
        <v>35.049999999999997</v>
      </c>
      <c r="J11" s="16">
        <f>AVERAGE(J8:J9)</f>
        <v>34.4</v>
      </c>
      <c r="K11" s="16">
        <f>K10/2</f>
        <v>32.900000000000006</v>
      </c>
      <c r="L11" s="16">
        <f>AVERAGE(L8:L9)</f>
        <v>33.650000000000006</v>
      </c>
      <c r="M11" s="8"/>
      <c r="N11" s="8"/>
    </row>
    <row r="12" spans="1:23" ht="15.75" customHeight="1" x14ac:dyDescent="0.25">
      <c r="I12"/>
      <c r="J12"/>
      <c r="K12"/>
      <c r="L12"/>
      <c r="M12"/>
      <c r="N12"/>
      <c r="O12"/>
    </row>
    <row r="13" spans="1:23" ht="15.75" customHeight="1" x14ac:dyDescent="0.25">
      <c r="I13"/>
      <c r="J13"/>
      <c r="K13"/>
      <c r="L13"/>
      <c r="M13"/>
      <c r="N13"/>
      <c r="O13"/>
    </row>
    <row r="14" spans="1:23" ht="15.75" x14ac:dyDescent="0.25">
      <c r="A14" s="34" t="s">
        <v>38</v>
      </c>
      <c r="B14" s="35" t="s">
        <v>40</v>
      </c>
      <c r="C14" s="35"/>
      <c r="H14" s="9"/>
      <c r="J14"/>
      <c r="K14"/>
      <c r="L14"/>
      <c r="M14"/>
      <c r="N14"/>
      <c r="O14"/>
      <c r="P14" t="s">
        <v>91</v>
      </c>
    </row>
    <row r="15" spans="1:23" ht="15.75" x14ac:dyDescent="0.25">
      <c r="A15" s="34" t="s">
        <v>25</v>
      </c>
      <c r="B15" s="126" t="s">
        <v>41</v>
      </c>
      <c r="C15" s="126"/>
      <c r="D15" s="126"/>
      <c r="H15" s="9"/>
      <c r="J15"/>
      <c r="K15"/>
      <c r="L15"/>
      <c r="M15"/>
      <c r="N15"/>
      <c r="O15"/>
      <c r="P15" s="43" t="s">
        <v>16</v>
      </c>
      <c r="Q15" s="43" t="s">
        <v>8</v>
      </c>
    </row>
    <row r="16" spans="1:23" ht="15" customHeight="1" x14ac:dyDescent="0.25">
      <c r="M16"/>
      <c r="N16"/>
      <c r="O16"/>
      <c r="P16" s="43" t="s">
        <v>38</v>
      </c>
      <c r="Q16" s="84">
        <v>34.93</v>
      </c>
    </row>
    <row r="17" spans="1:17" ht="15" customHeight="1" x14ac:dyDescent="0.25">
      <c r="A17" s="34" t="s">
        <v>34</v>
      </c>
      <c r="B17" s="9" t="s">
        <v>64</v>
      </c>
      <c r="P17" s="43" t="s">
        <v>25</v>
      </c>
      <c r="Q17" s="84">
        <v>33.08</v>
      </c>
    </row>
    <row r="18" spans="1:17" ht="15.75" x14ac:dyDescent="0.25">
      <c r="A18" s="34" t="s">
        <v>35</v>
      </c>
      <c r="B18" s="9" t="s">
        <v>65</v>
      </c>
    </row>
    <row r="19" spans="1:17" ht="15" customHeight="1" x14ac:dyDescent="0.25">
      <c r="A19" s="34" t="s">
        <v>36</v>
      </c>
      <c r="B19" s="9" t="s">
        <v>39</v>
      </c>
      <c r="P19" t="s">
        <v>92</v>
      </c>
    </row>
    <row r="20" spans="1:17" ht="15" customHeight="1" x14ac:dyDescent="0.25">
      <c r="A20" s="34" t="s">
        <v>37</v>
      </c>
      <c r="B20" s="9" t="s">
        <v>66</v>
      </c>
      <c r="P20" s="43" t="s">
        <v>16</v>
      </c>
      <c r="Q20" s="75" t="s">
        <v>8</v>
      </c>
    </row>
    <row r="21" spans="1:17" ht="15" customHeight="1" x14ac:dyDescent="0.25">
      <c r="A21" s="34"/>
      <c r="P21" s="43" t="s">
        <v>34</v>
      </c>
      <c r="Q21" s="75">
        <v>35.049999999999997</v>
      </c>
    </row>
    <row r="22" spans="1:17" ht="15" customHeight="1" x14ac:dyDescent="0.25">
      <c r="P22" s="43" t="s">
        <v>35</v>
      </c>
      <c r="Q22" s="75">
        <v>34.4</v>
      </c>
    </row>
    <row r="23" spans="1:17" ht="15" customHeight="1" x14ac:dyDescent="0.25">
      <c r="P23" s="43" t="s">
        <v>36</v>
      </c>
      <c r="Q23" s="75">
        <v>32.9</v>
      </c>
    </row>
    <row r="24" spans="1:17" x14ac:dyDescent="0.25">
      <c r="P24" s="43" t="s">
        <v>37</v>
      </c>
      <c r="Q24" s="75">
        <v>33.65</v>
      </c>
    </row>
  </sheetData>
  <mergeCells count="10">
    <mergeCell ref="A1:A2"/>
    <mergeCell ref="B1:D1"/>
    <mergeCell ref="E1:E2"/>
    <mergeCell ref="F1:F2"/>
    <mergeCell ref="B15:D15"/>
    <mergeCell ref="H6:H7"/>
    <mergeCell ref="N6:N7"/>
    <mergeCell ref="P2:W2"/>
    <mergeCell ref="I6:L6"/>
    <mergeCell ref="M6:M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V27"/>
  <sheetViews>
    <sheetView zoomScale="80" zoomScaleNormal="80" workbookViewId="0">
      <selection activeCell="L12" sqref="L12"/>
    </sheetView>
  </sheetViews>
  <sheetFormatPr defaultRowHeight="15" x14ac:dyDescent="0.25"/>
  <cols>
    <col min="1" max="1" width="14.85546875" customWidth="1"/>
    <col min="2" max="6" width="8.7109375" style="9" customWidth="1"/>
    <col min="8" max="8" width="10.42578125" customWidth="1"/>
    <col min="9" max="13" width="10.42578125" style="9" customWidth="1"/>
    <col min="14" max="14" width="7.28515625" style="9" customWidth="1"/>
    <col min="15" max="15" width="3.5703125" style="9" customWidth="1"/>
    <col min="16" max="16" width="11.28515625" customWidth="1"/>
    <col min="17" max="17" width="12.28515625" customWidth="1"/>
    <col min="19" max="19" width="10.5703125" customWidth="1"/>
    <col min="20" max="21" width="11.5703125" bestFit="1" customWidth="1"/>
    <col min="22" max="22" width="7.85546875" customWidth="1"/>
    <col min="25" max="25" width="16.28515625" customWidth="1"/>
  </cols>
  <sheetData>
    <row r="1" spans="1:48" ht="16.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</row>
    <row r="2" spans="1:48" ht="16.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P2" s="132" t="s">
        <v>55</v>
      </c>
      <c r="Q2" s="133"/>
      <c r="R2" s="133"/>
      <c r="S2" s="133"/>
      <c r="T2" s="133"/>
      <c r="U2" s="133"/>
      <c r="V2" s="133"/>
      <c r="W2" s="134"/>
    </row>
    <row r="3" spans="1:48" ht="15.75" customHeight="1" thickBot="1" x14ac:dyDescent="0.3">
      <c r="A3" s="1" t="s">
        <v>44</v>
      </c>
      <c r="B3" s="53">
        <v>16.3</v>
      </c>
      <c r="C3" s="54">
        <v>16.600000000000001</v>
      </c>
      <c r="D3" s="14">
        <v>15.9</v>
      </c>
      <c r="E3" s="15">
        <f>SUM(B3:D3)</f>
        <v>48.800000000000004</v>
      </c>
      <c r="F3" s="16">
        <f>E3/3</f>
        <v>16.266666666666669</v>
      </c>
      <c r="H3" s="11" t="s">
        <v>19</v>
      </c>
      <c r="I3" s="9">
        <v>3</v>
      </c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  <c r="Y3" s="113" t="s">
        <v>24</v>
      </c>
      <c r="Z3" s="117" t="s">
        <v>32</v>
      </c>
      <c r="AA3" s="118"/>
      <c r="AB3" s="118"/>
      <c r="AC3" s="118"/>
      <c r="AD3" s="118"/>
      <c r="AE3" s="118"/>
      <c r="AF3" s="118"/>
      <c r="AG3" s="119"/>
      <c r="AI3" s="113" t="s">
        <v>24</v>
      </c>
      <c r="AJ3" s="117" t="s">
        <v>32</v>
      </c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9"/>
      <c r="AV3" s="108" t="s">
        <v>30</v>
      </c>
    </row>
    <row r="4" spans="1:48" ht="24.75" customHeight="1" thickBot="1" x14ac:dyDescent="0.3">
      <c r="A4" s="47" t="s">
        <v>46</v>
      </c>
      <c r="B4" s="52">
        <v>14.7</v>
      </c>
      <c r="C4" s="48">
        <v>16.399999999999999</v>
      </c>
      <c r="D4" s="14">
        <v>15.3</v>
      </c>
      <c r="E4" s="15">
        <f>SUM(B4:D4)</f>
        <v>46.4</v>
      </c>
      <c r="F4" s="16">
        <f t="shared" ref="F4:F9" si="0">E4/3</f>
        <v>15.466666666666667</v>
      </c>
      <c r="H4" s="11" t="s">
        <v>20</v>
      </c>
      <c r="I4" s="9">
        <f>E11^2/24</f>
        <v>5809.4816666666675</v>
      </c>
      <c r="P4" s="3" t="s">
        <v>15</v>
      </c>
      <c r="Q4" s="8">
        <f>I3-1</f>
        <v>2</v>
      </c>
      <c r="R4" s="12">
        <f>SUMSQ(B11:D11)/8-I4</f>
        <v>2.675833333333685</v>
      </c>
      <c r="S4" s="12">
        <f t="shared" ref="S4:S8" si="1">R4/Q4</f>
        <v>1.3379166666668425</v>
      </c>
      <c r="T4" s="13">
        <f>S4/S$9</f>
        <v>1.3953069712584849</v>
      </c>
      <c r="U4" s="10" t="s">
        <v>21</v>
      </c>
      <c r="V4" s="6">
        <v>3.74</v>
      </c>
      <c r="W4" s="5">
        <v>6.51</v>
      </c>
      <c r="Y4" s="101"/>
      <c r="Z4" s="58" t="s">
        <v>34</v>
      </c>
      <c r="AA4" s="58"/>
      <c r="AB4" s="58" t="s">
        <v>35</v>
      </c>
      <c r="AC4" s="58"/>
      <c r="AD4" s="58" t="s">
        <v>36</v>
      </c>
      <c r="AE4" s="58"/>
      <c r="AF4" s="58" t="s">
        <v>37</v>
      </c>
      <c r="AG4" s="58"/>
      <c r="AH4" s="42"/>
      <c r="AI4" s="101"/>
      <c r="AJ4" s="58" t="s">
        <v>34</v>
      </c>
      <c r="AK4" s="58"/>
      <c r="AL4" s="58"/>
      <c r="AM4" s="58" t="s">
        <v>35</v>
      </c>
      <c r="AN4" s="58"/>
      <c r="AO4" s="58"/>
      <c r="AP4" s="58" t="s">
        <v>36</v>
      </c>
      <c r="AQ4" s="58"/>
      <c r="AR4" s="58"/>
      <c r="AS4" s="58" t="s">
        <v>37</v>
      </c>
      <c r="AT4" s="58"/>
      <c r="AU4" s="58"/>
      <c r="AV4" s="109"/>
    </row>
    <row r="5" spans="1:48" ht="22.5" customHeight="1" thickBot="1" x14ac:dyDescent="0.3">
      <c r="A5" s="47" t="s">
        <v>48</v>
      </c>
      <c r="B5" s="36">
        <v>15.2</v>
      </c>
      <c r="C5" s="48">
        <v>16.100000000000001</v>
      </c>
      <c r="D5" s="14">
        <v>17.8</v>
      </c>
      <c r="E5" s="15">
        <f>SUM(B5:D5)</f>
        <v>49.1</v>
      </c>
      <c r="F5" s="16">
        <f t="shared" si="0"/>
        <v>16.366666666666667</v>
      </c>
      <c r="H5" t="s">
        <v>54</v>
      </c>
      <c r="P5" s="3" t="s">
        <v>16</v>
      </c>
      <c r="Q5" s="8">
        <f>I1*I2-1</f>
        <v>7</v>
      </c>
      <c r="R5" s="12">
        <f>SUMSQ(E3:E10)/3-I4</f>
        <v>20.638333333332412</v>
      </c>
      <c r="S5" s="12">
        <f t="shared" si="1"/>
        <v>2.9483333333332018</v>
      </c>
      <c r="T5" s="13">
        <f>S5/S$9</f>
        <v>3.0748029052081289</v>
      </c>
      <c r="U5" s="10" t="s">
        <v>22</v>
      </c>
      <c r="V5" s="6">
        <v>2.76</v>
      </c>
      <c r="W5" s="32">
        <v>4.28</v>
      </c>
      <c r="Y5" s="40" t="s">
        <v>38</v>
      </c>
      <c r="Z5" s="41">
        <f>I8/3</f>
        <v>16.266666666666669</v>
      </c>
      <c r="AA5" s="56" t="s">
        <v>85</v>
      </c>
      <c r="AB5" s="41">
        <v>15.47</v>
      </c>
      <c r="AC5" s="41" t="s">
        <v>85</v>
      </c>
      <c r="AD5" s="41">
        <v>16.37</v>
      </c>
      <c r="AE5" s="41" t="s">
        <v>86</v>
      </c>
      <c r="AF5" s="41">
        <v>15.27</v>
      </c>
      <c r="AG5" s="41" t="s">
        <v>85</v>
      </c>
      <c r="AI5" s="40" t="s">
        <v>38</v>
      </c>
      <c r="AJ5" s="41">
        <f>Z5</f>
        <v>16.266666666666669</v>
      </c>
      <c r="AK5" s="45" t="s">
        <v>85</v>
      </c>
      <c r="AL5" s="41" t="s">
        <v>32</v>
      </c>
      <c r="AM5" s="41">
        <f>AB5</f>
        <v>15.47</v>
      </c>
      <c r="AN5" s="41" t="s">
        <v>85</v>
      </c>
      <c r="AO5" s="41" t="s">
        <v>32</v>
      </c>
      <c r="AP5" s="41">
        <f>AD5</f>
        <v>16.37</v>
      </c>
      <c r="AQ5" s="41" t="s">
        <v>86</v>
      </c>
      <c r="AR5" s="41" t="s">
        <v>32</v>
      </c>
      <c r="AS5" s="41">
        <f>AF5</f>
        <v>15.27</v>
      </c>
      <c r="AT5" s="41" t="s">
        <v>85</v>
      </c>
      <c r="AU5" s="41" t="s">
        <v>32</v>
      </c>
      <c r="AV5" s="110">
        <f>Z19</f>
        <v>2.3241625518113116</v>
      </c>
    </row>
    <row r="6" spans="1:48" ht="15.75" customHeight="1" thickBot="1" x14ac:dyDescent="0.3">
      <c r="A6" s="47" t="s">
        <v>50</v>
      </c>
      <c r="B6" s="36">
        <v>15.6</v>
      </c>
      <c r="C6" s="48">
        <v>14.3</v>
      </c>
      <c r="D6" s="14">
        <v>15.9</v>
      </c>
      <c r="E6" s="15">
        <f t="shared" ref="E6:E9" si="2">SUM(B6:D6)</f>
        <v>45.8</v>
      </c>
      <c r="F6" s="16">
        <f t="shared" si="0"/>
        <v>15.266666666666666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P6" s="3" t="s">
        <v>24</v>
      </c>
      <c r="Q6" s="18">
        <f>I1-1</f>
        <v>1</v>
      </c>
      <c r="R6" s="12">
        <f>SUMSQ(M8:M9)/12-I4</f>
        <v>1.9266666666680976</v>
      </c>
      <c r="S6" s="12">
        <f t="shared" si="1"/>
        <v>1.9266666666680976</v>
      </c>
      <c r="T6" s="13">
        <f t="shared" ref="T6:T8" si="3">S6/S$9</f>
        <v>2.0093115649651754</v>
      </c>
      <c r="U6" s="10" t="s">
        <v>21</v>
      </c>
      <c r="V6" s="77">
        <v>4.5999999999999996</v>
      </c>
      <c r="W6" s="5">
        <v>8.86</v>
      </c>
      <c r="Y6" s="40" t="s">
        <v>25</v>
      </c>
      <c r="Z6" s="63">
        <v>14.7</v>
      </c>
      <c r="AA6" s="64" t="s">
        <v>85</v>
      </c>
      <c r="AB6" s="63">
        <v>14.63</v>
      </c>
      <c r="AC6" s="63" t="s">
        <v>85</v>
      </c>
      <c r="AD6" s="63">
        <v>14.5</v>
      </c>
      <c r="AE6" s="65" t="s">
        <v>85</v>
      </c>
      <c r="AF6" s="63">
        <f>L9/3</f>
        <v>17.266666666666666</v>
      </c>
      <c r="AG6" s="65" t="s">
        <v>86</v>
      </c>
      <c r="AI6" s="40" t="s">
        <v>25</v>
      </c>
      <c r="AJ6" s="63">
        <f>Z6</f>
        <v>14.7</v>
      </c>
      <c r="AK6" s="66" t="s">
        <v>85</v>
      </c>
      <c r="AL6" s="63" t="s">
        <v>32</v>
      </c>
      <c r="AM6" s="63">
        <f>AB6</f>
        <v>14.63</v>
      </c>
      <c r="AN6" s="65" t="s">
        <v>85</v>
      </c>
      <c r="AO6" s="65" t="s">
        <v>32</v>
      </c>
      <c r="AP6" s="63">
        <f>AD6</f>
        <v>14.5</v>
      </c>
      <c r="AQ6" s="65" t="s">
        <v>85</v>
      </c>
      <c r="AR6" s="65" t="s">
        <v>32</v>
      </c>
      <c r="AS6" s="63">
        <f>AF6</f>
        <v>17.266666666666666</v>
      </c>
      <c r="AT6" s="65" t="s">
        <v>86</v>
      </c>
      <c r="AU6" s="65" t="s">
        <v>89</v>
      </c>
      <c r="AV6" s="111"/>
    </row>
    <row r="7" spans="1:48" ht="16.5" thickBot="1" x14ac:dyDescent="0.3">
      <c r="A7" s="47" t="s">
        <v>45</v>
      </c>
      <c r="B7" s="50">
        <v>13.4</v>
      </c>
      <c r="C7" s="48">
        <v>16.100000000000001</v>
      </c>
      <c r="D7" s="14">
        <v>14.6</v>
      </c>
      <c r="E7" s="15">
        <f t="shared" si="2"/>
        <v>44.1</v>
      </c>
      <c r="F7" s="16">
        <f>E7/3</f>
        <v>14.700000000000001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P7" s="3" t="s">
        <v>32</v>
      </c>
      <c r="Q7" s="18">
        <f>I2-1</f>
        <v>3</v>
      </c>
      <c r="R7" s="12">
        <f>SUMSQ(I10:L10)/6-I4</f>
        <v>4.6883333333316841</v>
      </c>
      <c r="S7" s="12">
        <f t="shared" si="1"/>
        <v>1.562777777777228</v>
      </c>
      <c r="T7" s="13">
        <f t="shared" si="3"/>
        <v>1.6298135617764857</v>
      </c>
      <c r="U7" s="10" t="s">
        <v>21</v>
      </c>
      <c r="V7" s="6">
        <v>3.34</v>
      </c>
      <c r="W7" s="5">
        <v>5.56</v>
      </c>
      <c r="Y7" s="62" t="s">
        <v>30</v>
      </c>
      <c r="Z7" s="114">
        <f>Z11</f>
        <v>1.7147129699936048</v>
      </c>
      <c r="AA7" s="115"/>
      <c r="AB7" s="115"/>
      <c r="AC7" s="115"/>
      <c r="AD7" s="115"/>
      <c r="AE7" s="115"/>
      <c r="AF7" s="115"/>
      <c r="AG7" s="116"/>
      <c r="AI7" s="62" t="s">
        <v>30</v>
      </c>
      <c r="AJ7" s="114">
        <f>Z7</f>
        <v>1.7147129699936048</v>
      </c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6"/>
      <c r="AV7" s="112"/>
    </row>
    <row r="8" spans="1:48" ht="15.75" customHeight="1" thickBot="1" x14ac:dyDescent="0.3">
      <c r="A8" s="47" t="s">
        <v>47</v>
      </c>
      <c r="B8" s="51">
        <v>14.3</v>
      </c>
      <c r="C8" s="48">
        <v>13.7</v>
      </c>
      <c r="D8" s="14">
        <v>15.9</v>
      </c>
      <c r="E8" s="15">
        <f t="shared" si="2"/>
        <v>43.9</v>
      </c>
      <c r="F8" s="16">
        <f t="shared" si="0"/>
        <v>14.633333333333333</v>
      </c>
      <c r="H8" s="1" t="s">
        <v>38</v>
      </c>
      <c r="I8" s="46">
        <f>E3</f>
        <v>48.800000000000004</v>
      </c>
      <c r="J8" s="46">
        <v>46.4</v>
      </c>
      <c r="K8" s="46">
        <v>49.1</v>
      </c>
      <c r="L8" s="46">
        <v>45.8</v>
      </c>
      <c r="M8" s="59">
        <f>SUM(I8:L8)</f>
        <v>190.10000000000002</v>
      </c>
      <c r="N8" s="17">
        <f>M8/4</f>
        <v>47.525000000000006</v>
      </c>
      <c r="P8" s="19" t="s">
        <v>43</v>
      </c>
      <c r="Q8" s="22">
        <f>Q6*Q7</f>
        <v>3</v>
      </c>
      <c r="R8" s="20">
        <f>R5-R6-R7</f>
        <v>14.02333333333263</v>
      </c>
      <c r="S8" s="20">
        <f t="shared" si="1"/>
        <v>4.6744444444442097</v>
      </c>
      <c r="T8" s="23">
        <f t="shared" si="3"/>
        <v>4.8749560287207556</v>
      </c>
      <c r="U8" s="24" t="s">
        <v>22</v>
      </c>
      <c r="V8" s="25">
        <v>3.34</v>
      </c>
      <c r="W8" s="21">
        <v>5.56</v>
      </c>
    </row>
    <row r="9" spans="1:48" ht="15.75" customHeight="1" thickBot="1" x14ac:dyDescent="0.3">
      <c r="A9" s="47" t="s">
        <v>49</v>
      </c>
      <c r="B9" s="36">
        <v>14.9</v>
      </c>
      <c r="C9" s="48">
        <v>13.2</v>
      </c>
      <c r="D9" s="14">
        <v>15.4</v>
      </c>
      <c r="E9" s="15">
        <f t="shared" si="2"/>
        <v>43.5</v>
      </c>
      <c r="F9" s="16">
        <f t="shared" si="0"/>
        <v>14.5</v>
      </c>
      <c r="H9" s="1" t="s">
        <v>25</v>
      </c>
      <c r="I9" s="16">
        <v>44.1</v>
      </c>
      <c r="J9" s="16">
        <v>43.9</v>
      </c>
      <c r="K9" s="17">
        <v>43.5</v>
      </c>
      <c r="L9" s="17">
        <f>E10</f>
        <v>51.8</v>
      </c>
      <c r="M9" s="7">
        <f>SUM(I9:L9)</f>
        <v>183.3</v>
      </c>
      <c r="N9" s="17">
        <f>M9/4</f>
        <v>45.825000000000003</v>
      </c>
      <c r="P9" s="26" t="s">
        <v>17</v>
      </c>
      <c r="Q9" s="27">
        <v>14</v>
      </c>
      <c r="R9" s="28">
        <f>R10-R4-R5</f>
        <v>13.424166666666679</v>
      </c>
      <c r="S9" s="28">
        <f>R9/Q9</f>
        <v>0.95886904761904845</v>
      </c>
      <c r="T9" s="28"/>
      <c r="U9" s="29"/>
      <c r="V9" s="29"/>
      <c r="W9" s="29"/>
      <c r="Y9" s="37" t="s">
        <v>56</v>
      </c>
      <c r="Z9">
        <v>3.0329999999999999</v>
      </c>
    </row>
    <row r="10" spans="1:48" ht="16.5" customHeight="1" thickBot="1" x14ac:dyDescent="0.3">
      <c r="A10" s="47" t="s">
        <v>51</v>
      </c>
      <c r="B10" s="36">
        <v>17.7</v>
      </c>
      <c r="C10" s="48">
        <v>16.7</v>
      </c>
      <c r="D10" s="14">
        <v>17.399999999999999</v>
      </c>
      <c r="E10" s="15">
        <f>SUM(B10:D10)</f>
        <v>51.8</v>
      </c>
      <c r="F10" s="16">
        <f>AVERAGE(B10:D10)</f>
        <v>17.266666666666666</v>
      </c>
      <c r="H10" s="1" t="s">
        <v>2</v>
      </c>
      <c r="I10" s="16">
        <f>SUM(I8:I9)</f>
        <v>92.9</v>
      </c>
      <c r="J10" s="16">
        <f>SUM(J8:J9)</f>
        <v>90.3</v>
      </c>
      <c r="K10" s="16">
        <f>SUM(K8:K9)</f>
        <v>92.6</v>
      </c>
      <c r="L10" s="16">
        <f>SUM(L8:L9)</f>
        <v>97.6</v>
      </c>
      <c r="M10" s="16">
        <f>SUM(I10:L10)</f>
        <v>373.4</v>
      </c>
      <c r="N10" s="8"/>
      <c r="P10" s="33" t="s">
        <v>18</v>
      </c>
      <c r="Q10" s="31">
        <f>I1*I2*I3-1</f>
        <v>23</v>
      </c>
      <c r="R10" s="30">
        <f>SUMSQ(B3:D10)-I4</f>
        <v>36.738333333332776</v>
      </c>
      <c r="S10" s="30"/>
      <c r="T10" s="30"/>
      <c r="U10" s="30"/>
      <c r="V10" s="30"/>
      <c r="W10" s="30"/>
      <c r="Y10" t="s">
        <v>31</v>
      </c>
      <c r="Z10" s="57">
        <f>S9</f>
        <v>0.95886904761904845</v>
      </c>
    </row>
    <row r="11" spans="1:48" ht="15.75" customHeight="1" thickBot="1" x14ac:dyDescent="0.3">
      <c r="A11" s="1" t="s">
        <v>7</v>
      </c>
      <c r="B11" s="49">
        <f>SUM(B3:B10)</f>
        <v>122.10000000000001</v>
      </c>
      <c r="C11" s="14">
        <f>SUM(C3:C10)</f>
        <v>123.10000000000001</v>
      </c>
      <c r="D11" s="14">
        <f>SUM(D3:D10)</f>
        <v>128.20000000000002</v>
      </c>
      <c r="E11" s="14">
        <f>SUM(E3:E10)</f>
        <v>373.40000000000003</v>
      </c>
      <c r="F11" s="8"/>
      <c r="H11" s="2" t="s">
        <v>8</v>
      </c>
      <c r="I11" s="16">
        <f>I10/2</f>
        <v>46.45</v>
      </c>
      <c r="J11" s="16">
        <f>AVERAGE(J8:J9)</f>
        <v>45.15</v>
      </c>
      <c r="K11" s="16">
        <f>AVERAGE(K8:K9)</f>
        <v>46.3</v>
      </c>
      <c r="L11" s="16">
        <f>L10/2</f>
        <v>48.8</v>
      </c>
      <c r="M11" s="8"/>
      <c r="N11" s="8"/>
      <c r="Y11" t="s">
        <v>27</v>
      </c>
      <c r="Z11">
        <f>Z9*(Z10/3)^0.5</f>
        <v>1.7147129699936048</v>
      </c>
    </row>
    <row r="12" spans="1:48" ht="15.75" customHeight="1" x14ac:dyDescent="0.25">
      <c r="I12"/>
      <c r="J12"/>
      <c r="K12"/>
      <c r="L12"/>
      <c r="M12"/>
      <c r="N12"/>
      <c r="O12"/>
    </row>
    <row r="13" spans="1:48" ht="15.75" customHeight="1" x14ac:dyDescent="0.25">
      <c r="I13"/>
      <c r="J13"/>
      <c r="K13"/>
      <c r="L13"/>
      <c r="M13"/>
      <c r="N13"/>
      <c r="O13"/>
      <c r="Y13" s="100" t="s">
        <v>32</v>
      </c>
      <c r="Z13" s="102" t="s">
        <v>24</v>
      </c>
      <c r="AA13" s="103"/>
      <c r="AB13" s="103"/>
      <c r="AC13" s="104"/>
    </row>
    <row r="14" spans="1:48" ht="15.75" x14ac:dyDescent="0.25">
      <c r="A14" s="34" t="s">
        <v>38</v>
      </c>
      <c r="B14" s="35" t="s">
        <v>40</v>
      </c>
      <c r="C14" s="35"/>
      <c r="H14" s="9"/>
      <c r="J14"/>
      <c r="K14"/>
      <c r="L14"/>
      <c r="M14"/>
      <c r="N14"/>
      <c r="O14"/>
      <c r="P14" t="s">
        <v>91</v>
      </c>
      <c r="Y14" s="101"/>
      <c r="Z14" s="40" t="s">
        <v>38</v>
      </c>
      <c r="AA14" s="43"/>
      <c r="AB14" s="40" t="s">
        <v>25</v>
      </c>
      <c r="AC14" s="43"/>
    </row>
    <row r="15" spans="1:48" ht="15.75" x14ac:dyDescent="0.25">
      <c r="A15" s="34" t="s">
        <v>25</v>
      </c>
      <c r="B15" s="126" t="s">
        <v>41</v>
      </c>
      <c r="C15" s="126"/>
      <c r="D15" s="126"/>
      <c r="H15" s="9"/>
      <c r="J15"/>
      <c r="K15"/>
      <c r="L15"/>
      <c r="M15"/>
      <c r="N15"/>
      <c r="O15"/>
      <c r="P15" s="43" t="s">
        <v>16</v>
      </c>
      <c r="Q15" s="43" t="s">
        <v>8</v>
      </c>
      <c r="Y15" s="39" t="s">
        <v>34</v>
      </c>
      <c r="Z15" s="41">
        <f>Z5</f>
        <v>16.266666666666669</v>
      </c>
      <c r="AA15" s="38" t="s">
        <v>32</v>
      </c>
      <c r="AB15" s="41">
        <f>Z6</f>
        <v>14.7</v>
      </c>
      <c r="AC15" s="43" t="s">
        <v>32</v>
      </c>
      <c r="AD15" s="44"/>
    </row>
    <row r="16" spans="1:48" ht="15" customHeight="1" x14ac:dyDescent="0.25">
      <c r="M16"/>
      <c r="N16"/>
      <c r="O16"/>
      <c r="P16" s="43" t="s">
        <v>38</v>
      </c>
      <c r="Q16" s="43">
        <v>47.53</v>
      </c>
      <c r="Y16" s="39" t="s">
        <v>35</v>
      </c>
      <c r="Z16" s="41">
        <f>AB5</f>
        <v>15.47</v>
      </c>
      <c r="AA16" s="38" t="s">
        <v>32</v>
      </c>
      <c r="AB16" s="41">
        <f>AB6</f>
        <v>14.63</v>
      </c>
      <c r="AC16" s="43" t="s">
        <v>32</v>
      </c>
    </row>
    <row r="17" spans="1:31" ht="15" customHeight="1" x14ac:dyDescent="0.25">
      <c r="A17" s="34" t="s">
        <v>34</v>
      </c>
      <c r="B17" s="9" t="s">
        <v>64</v>
      </c>
      <c r="P17" s="43" t="s">
        <v>25</v>
      </c>
      <c r="Q17" s="43">
        <v>45.83</v>
      </c>
      <c r="Y17" s="39" t="s">
        <v>36</v>
      </c>
      <c r="Z17" s="41">
        <f>AD5</f>
        <v>16.37</v>
      </c>
      <c r="AA17" s="38" t="s">
        <v>32</v>
      </c>
      <c r="AB17" s="41">
        <f>AD6</f>
        <v>14.5</v>
      </c>
      <c r="AC17" s="43" t="s">
        <v>32</v>
      </c>
    </row>
    <row r="18" spans="1:31" ht="15.75" x14ac:dyDescent="0.25">
      <c r="A18" s="34" t="s">
        <v>35</v>
      </c>
      <c r="B18" s="9" t="s">
        <v>65</v>
      </c>
      <c r="Y18" s="39" t="s">
        <v>37</v>
      </c>
      <c r="Z18" s="41">
        <f>AF5</f>
        <v>15.27</v>
      </c>
      <c r="AA18" s="38" t="s">
        <v>32</v>
      </c>
      <c r="AB18" s="41">
        <f>AF6</f>
        <v>17.266666666666666</v>
      </c>
      <c r="AC18" s="43" t="s">
        <v>89</v>
      </c>
    </row>
    <row r="19" spans="1:31" ht="15" customHeight="1" x14ac:dyDescent="0.25">
      <c r="A19" s="34" t="s">
        <v>36</v>
      </c>
      <c r="B19" s="9" t="s">
        <v>39</v>
      </c>
      <c r="P19" t="s">
        <v>92</v>
      </c>
      <c r="Y19" s="39" t="s">
        <v>30</v>
      </c>
      <c r="Z19" s="105">
        <f>Z23</f>
        <v>2.3241625518113116</v>
      </c>
      <c r="AA19" s="106"/>
      <c r="AB19" s="106"/>
      <c r="AC19" s="107"/>
    </row>
    <row r="20" spans="1:31" ht="15" customHeight="1" x14ac:dyDescent="0.25">
      <c r="A20" s="34" t="s">
        <v>37</v>
      </c>
      <c r="B20" s="9" t="s">
        <v>66</v>
      </c>
      <c r="P20" s="43" t="s">
        <v>16</v>
      </c>
      <c r="Q20" s="75" t="s">
        <v>8</v>
      </c>
    </row>
    <row r="21" spans="1:31" ht="15" customHeight="1" x14ac:dyDescent="0.25">
      <c r="A21" s="34"/>
      <c r="P21" s="43" t="s">
        <v>34</v>
      </c>
      <c r="Q21" s="75">
        <v>46.45</v>
      </c>
      <c r="Y21" s="37" t="s">
        <v>87</v>
      </c>
      <c r="Z21">
        <v>4.1109999999999998</v>
      </c>
    </row>
    <row r="22" spans="1:31" ht="15" customHeight="1" x14ac:dyDescent="0.25">
      <c r="P22" s="43" t="s">
        <v>35</v>
      </c>
      <c r="Q22" s="75">
        <v>45.15</v>
      </c>
      <c r="Y22" t="s">
        <v>31</v>
      </c>
      <c r="Z22" s="57">
        <f>S9</f>
        <v>0.95886904761904845</v>
      </c>
    </row>
    <row r="23" spans="1:31" ht="15" customHeight="1" x14ac:dyDescent="0.25">
      <c r="P23" s="43" t="s">
        <v>36</v>
      </c>
      <c r="Q23" s="75">
        <v>46.3</v>
      </c>
      <c r="Y23" t="s">
        <v>27</v>
      </c>
      <c r="Z23">
        <f>Z21*(Z22/3)^0.5</f>
        <v>2.3241625518113116</v>
      </c>
    </row>
    <row r="24" spans="1:31" x14ac:dyDescent="0.25">
      <c r="P24" s="43" t="s">
        <v>37</v>
      </c>
      <c r="Q24" s="75">
        <v>48.8</v>
      </c>
    </row>
    <row r="27" spans="1:31" x14ac:dyDescent="0.25">
      <c r="AE27" s="76"/>
    </row>
  </sheetData>
  <mergeCells count="21">
    <mergeCell ref="Z19:AC19"/>
    <mergeCell ref="AV3:AV4"/>
    <mergeCell ref="Z3:AG3"/>
    <mergeCell ref="Z7:AG7"/>
    <mergeCell ref="AJ3:AU3"/>
    <mergeCell ref="AJ7:AU7"/>
    <mergeCell ref="AV5:AV7"/>
    <mergeCell ref="Y13:Y14"/>
    <mergeCell ref="Z13:AC13"/>
    <mergeCell ref="Y3:Y4"/>
    <mergeCell ref="AI3:AI4"/>
    <mergeCell ref="A1:A2"/>
    <mergeCell ref="B1:D1"/>
    <mergeCell ref="E1:E2"/>
    <mergeCell ref="F1:F2"/>
    <mergeCell ref="B15:D15"/>
    <mergeCell ref="H6:H7"/>
    <mergeCell ref="N6:N7"/>
    <mergeCell ref="P2:W2"/>
    <mergeCell ref="I6:L6"/>
    <mergeCell ref="M6:M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23"/>
  <sheetViews>
    <sheetView zoomScale="70" zoomScaleNormal="70" workbookViewId="0">
      <selection activeCell="L12" sqref="L12"/>
    </sheetView>
  </sheetViews>
  <sheetFormatPr defaultRowHeight="15" x14ac:dyDescent="0.25"/>
  <cols>
    <col min="1" max="1" width="14.85546875" customWidth="1"/>
    <col min="2" max="6" width="8.7109375" style="9" customWidth="1"/>
    <col min="8" max="8" width="10.42578125" customWidth="1"/>
    <col min="9" max="13" width="10.42578125" style="9" customWidth="1"/>
    <col min="14" max="14" width="7.28515625" style="9" customWidth="1"/>
    <col min="15" max="15" width="3.5703125" style="9" customWidth="1"/>
    <col min="16" max="16" width="11.28515625" customWidth="1"/>
    <col min="17" max="17" width="12.28515625" customWidth="1"/>
    <col min="19" max="19" width="10.5703125" customWidth="1"/>
    <col min="20" max="21" width="11.5703125" bestFit="1" customWidth="1"/>
    <col min="22" max="22" width="7.85546875" customWidth="1"/>
    <col min="25" max="25" width="16.140625" customWidth="1"/>
  </cols>
  <sheetData>
    <row r="1" spans="1:48" ht="16.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</row>
    <row r="2" spans="1:48" ht="16.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P2" s="132" t="s">
        <v>82</v>
      </c>
      <c r="Q2" s="133"/>
      <c r="R2" s="133"/>
      <c r="S2" s="133"/>
      <c r="T2" s="133"/>
      <c r="U2" s="133"/>
      <c r="V2" s="133"/>
      <c r="W2" s="134"/>
    </row>
    <row r="3" spans="1:48" ht="15.75" customHeight="1" thickBot="1" x14ac:dyDescent="0.3">
      <c r="A3" s="1" t="s">
        <v>44</v>
      </c>
      <c r="B3" s="53">
        <v>25.1</v>
      </c>
      <c r="C3" s="54">
        <v>27.3</v>
      </c>
      <c r="D3" s="14">
        <v>25.9</v>
      </c>
      <c r="E3" s="15">
        <f>SUM(B3:D3)</f>
        <v>78.300000000000011</v>
      </c>
      <c r="F3" s="16">
        <f>E3/3</f>
        <v>26.100000000000005</v>
      </c>
      <c r="H3" s="11" t="s">
        <v>19</v>
      </c>
      <c r="I3" s="9">
        <v>3</v>
      </c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  <c r="Y3" s="113" t="s">
        <v>24</v>
      </c>
      <c r="Z3" s="117" t="s">
        <v>32</v>
      </c>
      <c r="AA3" s="118"/>
      <c r="AB3" s="118"/>
      <c r="AC3" s="118"/>
      <c r="AD3" s="118"/>
      <c r="AE3" s="118"/>
      <c r="AF3" s="118"/>
      <c r="AG3" s="119"/>
      <c r="AI3" s="113" t="s">
        <v>24</v>
      </c>
      <c r="AJ3" s="117" t="s">
        <v>32</v>
      </c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9"/>
      <c r="AV3" s="108" t="s">
        <v>96</v>
      </c>
    </row>
    <row r="4" spans="1:48" ht="24.75" customHeight="1" thickBot="1" x14ac:dyDescent="0.3">
      <c r="A4" s="47" t="s">
        <v>46</v>
      </c>
      <c r="B4" s="52">
        <v>22.3</v>
      </c>
      <c r="C4" s="48">
        <v>25.6</v>
      </c>
      <c r="D4" s="14">
        <v>23.6</v>
      </c>
      <c r="E4" s="15">
        <f>SUM(B4:D4)</f>
        <v>71.5</v>
      </c>
      <c r="F4" s="16">
        <f t="shared" ref="F4:F9" si="0">E4/3</f>
        <v>23.833333333333332</v>
      </c>
      <c r="H4" s="11" t="s">
        <v>20</v>
      </c>
      <c r="I4" s="9">
        <f>E11^2/24</f>
        <v>14622.406666666671</v>
      </c>
      <c r="P4" s="3" t="s">
        <v>15</v>
      </c>
      <c r="Q4" s="8">
        <f>I3-1</f>
        <v>2</v>
      </c>
      <c r="R4" s="12">
        <f>SUMSQ(B11:D11)/8-I4</f>
        <v>5.0808333333279734</v>
      </c>
      <c r="S4" s="12">
        <f t="shared" ref="S4:S9" si="1">R4/Q4</f>
        <v>2.5404166666639867</v>
      </c>
      <c r="T4" s="13">
        <f>S4/S$9</f>
        <v>1.1527698997906366</v>
      </c>
      <c r="U4" s="10" t="s">
        <v>21</v>
      </c>
      <c r="V4" s="6">
        <v>3.74</v>
      </c>
      <c r="W4" s="5">
        <v>6.51</v>
      </c>
      <c r="Y4" s="101"/>
      <c r="Z4" s="58" t="s">
        <v>34</v>
      </c>
      <c r="AA4" s="58"/>
      <c r="AB4" s="58" t="s">
        <v>35</v>
      </c>
      <c r="AC4" s="58"/>
      <c r="AD4" s="58" t="s">
        <v>36</v>
      </c>
      <c r="AE4" s="58"/>
      <c r="AF4" s="58" t="s">
        <v>37</v>
      </c>
      <c r="AG4" s="58"/>
      <c r="AH4" s="42"/>
      <c r="AI4" s="101"/>
      <c r="AJ4" s="58" t="s">
        <v>34</v>
      </c>
      <c r="AK4" s="58"/>
      <c r="AL4" s="58"/>
      <c r="AM4" s="58" t="s">
        <v>35</v>
      </c>
      <c r="AN4" s="58"/>
      <c r="AO4" s="58"/>
      <c r="AP4" s="58" t="s">
        <v>36</v>
      </c>
      <c r="AQ4" s="58"/>
      <c r="AR4" s="58"/>
      <c r="AS4" s="58" t="s">
        <v>37</v>
      </c>
      <c r="AT4" s="58"/>
      <c r="AU4" s="58"/>
      <c r="AV4" s="109"/>
    </row>
    <row r="5" spans="1:48" ht="22.5" customHeight="1" thickBot="1" x14ac:dyDescent="0.3">
      <c r="A5" s="47" t="s">
        <v>48</v>
      </c>
      <c r="B5" s="36">
        <v>25.6</v>
      </c>
      <c r="C5" s="48">
        <v>26.1</v>
      </c>
      <c r="D5" s="14">
        <v>26.3</v>
      </c>
      <c r="E5" s="15">
        <f>SUM(B5:D5)</f>
        <v>78</v>
      </c>
      <c r="F5" s="16">
        <f t="shared" si="0"/>
        <v>26</v>
      </c>
      <c r="H5" t="s">
        <v>69</v>
      </c>
      <c r="P5" s="3" t="s">
        <v>16</v>
      </c>
      <c r="Q5" s="8">
        <f>I1*I2-1</f>
        <v>7</v>
      </c>
      <c r="R5" s="12">
        <f>SUMSQ(E3:E10)/3-I4</f>
        <v>56.459999999997308</v>
      </c>
      <c r="S5" s="12">
        <f t="shared" si="1"/>
        <v>8.0657142857139004</v>
      </c>
      <c r="T5" s="13">
        <f>S5/S$9</f>
        <v>3.6599951381566513</v>
      </c>
      <c r="U5" s="10" t="s">
        <v>22</v>
      </c>
      <c r="V5" s="6">
        <v>2.76</v>
      </c>
      <c r="W5" s="32">
        <v>4.28</v>
      </c>
      <c r="Y5" s="40" t="s">
        <v>38</v>
      </c>
      <c r="Z5" s="41">
        <f>I8/3</f>
        <v>26.100000000000005</v>
      </c>
      <c r="AA5" s="56" t="s">
        <v>85</v>
      </c>
      <c r="AB5" s="41">
        <v>23.83</v>
      </c>
      <c r="AC5" s="41" t="s">
        <v>85</v>
      </c>
      <c r="AD5" s="41">
        <v>26</v>
      </c>
      <c r="AE5" s="41" t="s">
        <v>85</v>
      </c>
      <c r="AF5" s="41">
        <v>23.9</v>
      </c>
      <c r="AG5" s="41" t="s">
        <v>85</v>
      </c>
      <c r="AI5" s="40" t="s">
        <v>38</v>
      </c>
      <c r="AJ5" s="41">
        <f>Z5</f>
        <v>26.100000000000005</v>
      </c>
      <c r="AK5" s="45" t="s">
        <v>85</v>
      </c>
      <c r="AL5" s="41" t="s">
        <v>32</v>
      </c>
      <c r="AM5" s="41">
        <f>AB5</f>
        <v>23.83</v>
      </c>
      <c r="AN5" s="41" t="s">
        <v>85</v>
      </c>
      <c r="AO5" s="41" t="s">
        <v>32</v>
      </c>
      <c r="AP5" s="41">
        <f>AD5</f>
        <v>26</v>
      </c>
      <c r="AQ5" s="41" t="s">
        <v>85</v>
      </c>
      <c r="AR5" s="41" t="s">
        <v>32</v>
      </c>
      <c r="AS5" s="41">
        <f>AF5</f>
        <v>23.9</v>
      </c>
      <c r="AT5" s="41" t="s">
        <v>85</v>
      </c>
      <c r="AU5" s="41" t="s">
        <v>32</v>
      </c>
      <c r="AV5" s="110">
        <v>4.55</v>
      </c>
    </row>
    <row r="6" spans="1:48" ht="15.75" customHeight="1" thickBot="1" x14ac:dyDescent="0.3">
      <c r="A6" s="47" t="s">
        <v>50</v>
      </c>
      <c r="B6" s="36">
        <v>24.3</v>
      </c>
      <c r="C6" s="48">
        <v>22.6</v>
      </c>
      <c r="D6" s="14">
        <v>24.8</v>
      </c>
      <c r="E6" s="15">
        <f t="shared" ref="E6:E9" si="2">SUM(B6:D6)</f>
        <v>71.7</v>
      </c>
      <c r="F6" s="16">
        <f t="shared" si="0"/>
        <v>23.900000000000002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P6" s="3" t="s">
        <v>24</v>
      </c>
      <c r="Q6" s="18">
        <f>I1-1</f>
        <v>1</v>
      </c>
      <c r="R6" s="12">
        <f>SUMSQ(M8:M9)/12-I4</f>
        <v>1.8149999999932334</v>
      </c>
      <c r="S6" s="12">
        <f t="shared" si="1"/>
        <v>1.8149999999932334</v>
      </c>
      <c r="T6" s="13">
        <f t="shared" ref="T6:T8" si="3">S6/S$9</f>
        <v>0.82359614293498262</v>
      </c>
      <c r="U6" s="10" t="s">
        <v>21</v>
      </c>
      <c r="V6" s="77">
        <v>4.5999999999999996</v>
      </c>
      <c r="W6" s="5">
        <v>8.86</v>
      </c>
      <c r="Y6" s="40" t="s">
        <v>25</v>
      </c>
      <c r="Z6" s="63">
        <v>23.27</v>
      </c>
      <c r="AA6" s="64" t="s">
        <v>85</v>
      </c>
      <c r="AB6" s="63">
        <v>22.97</v>
      </c>
      <c r="AC6" s="63" t="s">
        <v>85</v>
      </c>
      <c r="AD6" s="63">
        <v>23.87</v>
      </c>
      <c r="AE6" s="65" t="s">
        <v>85</v>
      </c>
      <c r="AF6" s="63">
        <v>27.53</v>
      </c>
      <c r="AG6" s="65" t="s">
        <v>86</v>
      </c>
      <c r="AI6" s="40" t="s">
        <v>25</v>
      </c>
      <c r="AJ6" s="63">
        <f>Z6</f>
        <v>23.27</v>
      </c>
      <c r="AK6" s="66" t="s">
        <v>85</v>
      </c>
      <c r="AL6" s="63" t="s">
        <v>88</v>
      </c>
      <c r="AM6" s="63">
        <f>AB6</f>
        <v>22.97</v>
      </c>
      <c r="AN6" s="65" t="s">
        <v>85</v>
      </c>
      <c r="AO6" s="65" t="s">
        <v>32</v>
      </c>
      <c r="AP6" s="63">
        <f>AD6</f>
        <v>23.87</v>
      </c>
      <c r="AQ6" s="65" t="s">
        <v>85</v>
      </c>
      <c r="AR6" s="65" t="s">
        <v>88</v>
      </c>
      <c r="AS6" s="63">
        <f>AF6</f>
        <v>27.53</v>
      </c>
      <c r="AT6" s="65" t="s">
        <v>86</v>
      </c>
      <c r="AU6" s="65" t="s">
        <v>89</v>
      </c>
      <c r="AV6" s="111"/>
    </row>
    <row r="7" spans="1:48" ht="16.5" thickBot="1" x14ac:dyDescent="0.3">
      <c r="A7" s="47" t="s">
        <v>45</v>
      </c>
      <c r="B7" s="50">
        <v>21.7</v>
      </c>
      <c r="C7" s="48">
        <v>25.9</v>
      </c>
      <c r="D7" s="14">
        <v>22.2</v>
      </c>
      <c r="E7" s="15">
        <f t="shared" si="2"/>
        <v>69.8</v>
      </c>
      <c r="F7" s="16">
        <f>E7/3</f>
        <v>23.266666666666666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P7" s="3" t="s">
        <v>32</v>
      </c>
      <c r="Q7" s="18">
        <f>I2-1</f>
        <v>3</v>
      </c>
      <c r="R7" s="12">
        <f>SUMSQ(I10:L10)/6-I4</f>
        <v>16.663333333330229</v>
      </c>
      <c r="S7" s="12">
        <f t="shared" si="1"/>
        <v>5.5544444444434093</v>
      </c>
      <c r="T7" s="13">
        <f t="shared" si="3"/>
        <v>2.5204512510232999</v>
      </c>
      <c r="U7" s="10" t="s">
        <v>21</v>
      </c>
      <c r="V7" s="6">
        <v>3.34</v>
      </c>
      <c r="W7" s="5">
        <v>5.56</v>
      </c>
      <c r="Y7" s="62" t="s">
        <v>96</v>
      </c>
      <c r="Z7" s="114">
        <v>3.6</v>
      </c>
      <c r="AA7" s="115"/>
      <c r="AB7" s="115"/>
      <c r="AC7" s="115"/>
      <c r="AD7" s="115"/>
      <c r="AE7" s="115"/>
      <c r="AF7" s="115"/>
      <c r="AG7" s="116"/>
      <c r="AI7" s="62" t="s">
        <v>96</v>
      </c>
      <c r="AJ7" s="114">
        <v>3.6</v>
      </c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6"/>
      <c r="AV7" s="112"/>
    </row>
    <row r="8" spans="1:48" ht="15.75" customHeight="1" thickBot="1" x14ac:dyDescent="0.3">
      <c r="A8" s="47" t="s">
        <v>47</v>
      </c>
      <c r="B8" s="51">
        <v>22.6</v>
      </c>
      <c r="C8" s="48">
        <v>20.7</v>
      </c>
      <c r="D8" s="14">
        <v>25.6</v>
      </c>
      <c r="E8" s="15">
        <f t="shared" si="2"/>
        <v>68.900000000000006</v>
      </c>
      <c r="F8" s="16">
        <f t="shared" si="0"/>
        <v>22.966666666666669</v>
      </c>
      <c r="H8" s="1" t="s">
        <v>38</v>
      </c>
      <c r="I8" s="46">
        <f>E3</f>
        <v>78.300000000000011</v>
      </c>
      <c r="J8" s="46">
        <v>71.5</v>
      </c>
      <c r="K8" s="46">
        <v>78</v>
      </c>
      <c r="L8" s="46">
        <v>71.7</v>
      </c>
      <c r="M8" s="59">
        <f>SUM(I8:L8)</f>
        <v>299.5</v>
      </c>
      <c r="N8" s="17">
        <f>M8/4</f>
        <v>74.875</v>
      </c>
      <c r="P8" s="19" t="s">
        <v>43</v>
      </c>
      <c r="Q8" s="22">
        <f>Q6*Q7</f>
        <v>3</v>
      </c>
      <c r="R8" s="20">
        <f>R5-R6-R7</f>
        <v>37.981666666673846</v>
      </c>
      <c r="S8" s="20">
        <f t="shared" si="1"/>
        <v>12.660555555557949</v>
      </c>
      <c r="T8" s="23">
        <f t="shared" si="3"/>
        <v>5.7450053570305606</v>
      </c>
      <c r="U8" s="24" t="s">
        <v>93</v>
      </c>
      <c r="V8" s="25">
        <v>3.34</v>
      </c>
      <c r="W8" s="21">
        <v>5.56</v>
      </c>
    </row>
    <row r="9" spans="1:48" ht="15.75" customHeight="1" thickBot="1" x14ac:dyDescent="0.3">
      <c r="A9" s="47" t="s">
        <v>49</v>
      </c>
      <c r="B9" s="36">
        <v>23.2</v>
      </c>
      <c r="C9" s="48">
        <v>23.6</v>
      </c>
      <c r="D9" s="14">
        <v>24.8</v>
      </c>
      <c r="E9" s="15">
        <f t="shared" si="2"/>
        <v>71.599999999999994</v>
      </c>
      <c r="F9" s="16">
        <f t="shared" si="0"/>
        <v>23.866666666666664</v>
      </c>
      <c r="H9" s="1" t="s">
        <v>25</v>
      </c>
      <c r="I9" s="16">
        <v>69.8</v>
      </c>
      <c r="J9" s="16">
        <v>68.900000000000006</v>
      </c>
      <c r="K9" s="17">
        <v>71.599999999999994</v>
      </c>
      <c r="L9" s="17">
        <f>E10</f>
        <v>82.6</v>
      </c>
      <c r="M9" s="7">
        <f>SUM(I9:L9)</f>
        <v>292.89999999999998</v>
      </c>
      <c r="N9" s="17">
        <f>M9/4</f>
        <v>73.224999999999994</v>
      </c>
      <c r="P9" s="26" t="s">
        <v>17</v>
      </c>
      <c r="Q9" s="27">
        <f>Q5*Q4</f>
        <v>14</v>
      </c>
      <c r="R9" s="28">
        <f>R10-R4-R5</f>
        <v>30.852500000004511</v>
      </c>
      <c r="S9" s="28">
        <f t="shared" si="1"/>
        <v>2.2037500000003223</v>
      </c>
      <c r="T9" s="28"/>
      <c r="U9" s="29"/>
      <c r="V9" s="29"/>
      <c r="W9" s="29"/>
      <c r="Y9" s="37" t="s">
        <v>95</v>
      </c>
      <c r="Z9">
        <v>4.21</v>
      </c>
    </row>
    <row r="10" spans="1:48" ht="16.5" customHeight="1" thickBot="1" x14ac:dyDescent="0.3">
      <c r="A10" s="47" t="s">
        <v>51</v>
      </c>
      <c r="B10" s="36">
        <v>27.7</v>
      </c>
      <c r="C10" s="48">
        <v>26.8</v>
      </c>
      <c r="D10" s="14">
        <v>28.1</v>
      </c>
      <c r="E10" s="15">
        <f>SUM(B10:D10)</f>
        <v>82.6</v>
      </c>
      <c r="F10" s="16">
        <f>AVERAGE(B10:D10)</f>
        <v>27.533333333333331</v>
      </c>
      <c r="H10" s="1" t="s">
        <v>2</v>
      </c>
      <c r="I10" s="16">
        <f>SUM(I8:I9)</f>
        <v>148.10000000000002</v>
      </c>
      <c r="J10" s="16">
        <f>SUM(J8:J9)</f>
        <v>140.4</v>
      </c>
      <c r="K10" s="16">
        <f>SUM(K8:K9)</f>
        <v>149.6</v>
      </c>
      <c r="L10" s="16">
        <f>SUM(L8:L9)</f>
        <v>154.30000000000001</v>
      </c>
      <c r="M10" s="8">
        <f>SUM(I10:L10)</f>
        <v>592.40000000000009</v>
      </c>
      <c r="N10" s="8"/>
      <c r="P10" s="33" t="s">
        <v>18</v>
      </c>
      <c r="Q10" s="31">
        <f>I1*I2*I3-1</f>
        <v>23</v>
      </c>
      <c r="R10" s="30">
        <f>SUMSQ(B3:D10)-I4</f>
        <v>92.393333333329792</v>
      </c>
      <c r="S10" s="30"/>
      <c r="T10" s="30"/>
      <c r="U10" s="30"/>
      <c r="V10" s="30"/>
      <c r="W10" s="30"/>
      <c r="Y10" t="s">
        <v>31</v>
      </c>
      <c r="Z10" s="57">
        <f>S9</f>
        <v>2.2037500000003223</v>
      </c>
    </row>
    <row r="11" spans="1:48" ht="15.75" customHeight="1" thickBot="1" x14ac:dyDescent="0.3">
      <c r="A11" s="1" t="s">
        <v>7</v>
      </c>
      <c r="B11" s="49">
        <f>SUM(B3:B10)</f>
        <v>192.49999999999997</v>
      </c>
      <c r="C11" s="14">
        <f>SUM(C3:C10)</f>
        <v>198.6</v>
      </c>
      <c r="D11" s="14">
        <f>SUM(D3:D10)</f>
        <v>201.3</v>
      </c>
      <c r="E11" s="14">
        <f>SUM(E3:E10)</f>
        <v>592.40000000000009</v>
      </c>
      <c r="F11" s="8"/>
      <c r="H11" s="2" t="s">
        <v>8</v>
      </c>
      <c r="I11" s="16">
        <f>AVERAGE(I8:I9)</f>
        <v>74.050000000000011</v>
      </c>
      <c r="J11" s="16">
        <f>J10/2</f>
        <v>70.2</v>
      </c>
      <c r="K11" s="16">
        <f>AVERAGE(K8:K9)</f>
        <v>74.8</v>
      </c>
      <c r="L11" s="16">
        <f>L10/2</f>
        <v>77.150000000000006</v>
      </c>
      <c r="M11" s="8"/>
      <c r="N11" s="8"/>
      <c r="Y11" t="s">
        <v>96</v>
      </c>
      <c r="Z11">
        <f>Z9*(Z10/3)^0.5</f>
        <v>3.6082999401844678</v>
      </c>
    </row>
    <row r="12" spans="1:48" ht="15.75" customHeight="1" x14ac:dyDescent="0.25">
      <c r="I12"/>
      <c r="J12"/>
      <c r="K12"/>
      <c r="L12"/>
      <c r="M12"/>
      <c r="N12"/>
      <c r="O12"/>
    </row>
    <row r="13" spans="1:48" ht="15.75" customHeight="1" x14ac:dyDescent="0.25">
      <c r="I13"/>
      <c r="J13"/>
      <c r="K13"/>
      <c r="L13"/>
      <c r="M13"/>
      <c r="N13"/>
      <c r="O13"/>
      <c r="P13" t="s">
        <v>91</v>
      </c>
      <c r="Y13" s="100" t="s">
        <v>32</v>
      </c>
      <c r="Z13" s="102" t="s">
        <v>24</v>
      </c>
      <c r="AA13" s="103"/>
      <c r="AB13" s="103"/>
      <c r="AC13" s="104"/>
    </row>
    <row r="14" spans="1:48" ht="15.75" x14ac:dyDescent="0.25">
      <c r="A14" s="34" t="s">
        <v>38</v>
      </c>
      <c r="B14" s="35" t="s">
        <v>40</v>
      </c>
      <c r="C14" s="35"/>
      <c r="H14" s="9"/>
      <c r="J14"/>
      <c r="K14"/>
      <c r="L14"/>
      <c r="M14"/>
      <c r="N14"/>
      <c r="O14"/>
      <c r="P14" s="43" t="s">
        <v>16</v>
      </c>
      <c r="Q14" s="43" t="s">
        <v>8</v>
      </c>
      <c r="Y14" s="101"/>
      <c r="Z14" s="40" t="s">
        <v>38</v>
      </c>
      <c r="AA14" s="43"/>
      <c r="AB14" s="40" t="s">
        <v>25</v>
      </c>
      <c r="AC14" s="43"/>
    </row>
    <row r="15" spans="1:48" ht="15.75" x14ac:dyDescent="0.25">
      <c r="A15" s="34" t="s">
        <v>25</v>
      </c>
      <c r="B15" s="126" t="s">
        <v>41</v>
      </c>
      <c r="C15" s="126"/>
      <c r="D15" s="126"/>
      <c r="H15" s="9"/>
      <c r="J15"/>
      <c r="K15"/>
      <c r="L15"/>
      <c r="M15"/>
      <c r="N15"/>
      <c r="O15"/>
      <c r="P15" s="43" t="s">
        <v>38</v>
      </c>
      <c r="Q15" s="75">
        <v>74.88</v>
      </c>
      <c r="Y15" s="39" t="s">
        <v>34</v>
      </c>
      <c r="Z15" s="41">
        <f>Z5</f>
        <v>26.100000000000005</v>
      </c>
      <c r="AA15" s="38" t="s">
        <v>32</v>
      </c>
      <c r="AB15" s="41">
        <f>Z6</f>
        <v>23.27</v>
      </c>
      <c r="AC15" s="43" t="s">
        <v>88</v>
      </c>
      <c r="AD15" s="44"/>
    </row>
    <row r="16" spans="1:48" ht="15" customHeight="1" x14ac:dyDescent="0.25">
      <c r="M16"/>
      <c r="N16"/>
      <c r="O16"/>
      <c r="P16" s="43" t="s">
        <v>25</v>
      </c>
      <c r="Q16" s="43">
        <v>73.23</v>
      </c>
      <c r="Y16" s="39" t="s">
        <v>35</v>
      </c>
      <c r="Z16" s="41">
        <f>AB5</f>
        <v>23.83</v>
      </c>
      <c r="AA16" s="38" t="s">
        <v>32</v>
      </c>
      <c r="AB16" s="41">
        <f>AB6</f>
        <v>22.97</v>
      </c>
      <c r="AC16" s="43" t="s">
        <v>32</v>
      </c>
    </row>
    <row r="17" spans="1:29" ht="15" customHeight="1" x14ac:dyDescent="0.25">
      <c r="A17" s="34" t="s">
        <v>34</v>
      </c>
      <c r="B17" s="9" t="s">
        <v>64</v>
      </c>
      <c r="Y17" s="39" t="s">
        <v>36</v>
      </c>
      <c r="Z17" s="41">
        <f>AD5</f>
        <v>26</v>
      </c>
      <c r="AA17" s="38" t="s">
        <v>32</v>
      </c>
      <c r="AB17" s="41">
        <f>AD6</f>
        <v>23.87</v>
      </c>
      <c r="AC17" s="43" t="s">
        <v>88</v>
      </c>
    </row>
    <row r="18" spans="1:29" ht="15.75" x14ac:dyDescent="0.25">
      <c r="A18" s="34" t="s">
        <v>35</v>
      </c>
      <c r="B18" s="9" t="s">
        <v>65</v>
      </c>
      <c r="P18" t="s">
        <v>92</v>
      </c>
      <c r="Y18" s="39" t="s">
        <v>37</v>
      </c>
      <c r="Z18" s="41">
        <f>AF5</f>
        <v>23.9</v>
      </c>
      <c r="AA18" s="38" t="s">
        <v>32</v>
      </c>
      <c r="AB18" s="41">
        <f>AF6</f>
        <v>27.53</v>
      </c>
      <c r="AC18" s="43" t="s">
        <v>89</v>
      </c>
    </row>
    <row r="19" spans="1:29" ht="15" customHeight="1" x14ac:dyDescent="0.25">
      <c r="A19" s="34" t="s">
        <v>36</v>
      </c>
      <c r="B19" s="9" t="s">
        <v>39</v>
      </c>
      <c r="P19" s="43" t="s">
        <v>16</v>
      </c>
      <c r="Q19" s="75" t="s">
        <v>8</v>
      </c>
      <c r="Y19" s="39" t="s">
        <v>96</v>
      </c>
      <c r="Z19" s="105">
        <v>4.55</v>
      </c>
      <c r="AA19" s="106"/>
      <c r="AB19" s="106"/>
      <c r="AC19" s="107"/>
    </row>
    <row r="20" spans="1:29" ht="15" customHeight="1" x14ac:dyDescent="0.25">
      <c r="A20" s="34" t="s">
        <v>37</v>
      </c>
      <c r="B20" s="9" t="s">
        <v>66</v>
      </c>
      <c r="P20" s="43" t="s">
        <v>34</v>
      </c>
      <c r="Q20" s="75">
        <v>74.05</v>
      </c>
    </row>
    <row r="21" spans="1:29" ht="15" customHeight="1" x14ac:dyDescent="0.25">
      <c r="A21" s="34"/>
      <c r="P21" s="43" t="s">
        <v>35</v>
      </c>
      <c r="Q21" s="75">
        <v>70.2</v>
      </c>
      <c r="Y21" s="37" t="s">
        <v>97</v>
      </c>
      <c r="Z21">
        <v>5.32</v>
      </c>
    </row>
    <row r="22" spans="1:29" ht="15" customHeight="1" x14ac:dyDescent="0.25">
      <c r="P22" s="43" t="s">
        <v>36</v>
      </c>
      <c r="Q22" s="75">
        <v>74.8</v>
      </c>
      <c r="Y22" t="s">
        <v>31</v>
      </c>
      <c r="Z22" s="57">
        <f>S9</f>
        <v>2.2037500000003223</v>
      </c>
    </row>
    <row r="23" spans="1:29" ht="15" customHeight="1" x14ac:dyDescent="0.25">
      <c r="P23" s="43" t="s">
        <v>37</v>
      </c>
      <c r="Q23" s="75">
        <v>77.150000000000006</v>
      </c>
      <c r="Y23" t="s">
        <v>96</v>
      </c>
      <c r="Z23">
        <f>Z21*(Z22/3)^0.5</f>
        <v>4.5596569315395179</v>
      </c>
    </row>
  </sheetData>
  <mergeCells count="21">
    <mergeCell ref="B15:D15"/>
    <mergeCell ref="A1:A2"/>
    <mergeCell ref="B1:D1"/>
    <mergeCell ref="E1:E2"/>
    <mergeCell ref="F1:F2"/>
    <mergeCell ref="H6:H7"/>
    <mergeCell ref="N6:N7"/>
    <mergeCell ref="P2:W2"/>
    <mergeCell ref="I6:L6"/>
    <mergeCell ref="M6:M7"/>
    <mergeCell ref="Y3:Y4"/>
    <mergeCell ref="Z3:AG3"/>
    <mergeCell ref="AI3:AI4"/>
    <mergeCell ref="AJ3:AU3"/>
    <mergeCell ref="AV3:AV4"/>
    <mergeCell ref="Z19:AC19"/>
    <mergeCell ref="AV5:AV7"/>
    <mergeCell ref="Z7:AG7"/>
    <mergeCell ref="AJ7:AU7"/>
    <mergeCell ref="Y13:Y14"/>
    <mergeCell ref="Z13:AC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V23"/>
  <sheetViews>
    <sheetView topLeftCell="C1" zoomScale="70" zoomScaleNormal="70" workbookViewId="0">
      <selection activeCell="L12" sqref="L12"/>
    </sheetView>
  </sheetViews>
  <sheetFormatPr defaultRowHeight="15" x14ac:dyDescent="0.25"/>
  <cols>
    <col min="1" max="1" width="14.85546875" customWidth="1"/>
    <col min="2" max="6" width="8.7109375" style="9" customWidth="1"/>
    <col min="8" max="8" width="10.42578125" customWidth="1"/>
    <col min="9" max="13" width="10.42578125" style="9" customWidth="1"/>
    <col min="14" max="14" width="7.28515625" style="9" customWidth="1"/>
    <col min="15" max="15" width="3.5703125" style="9" customWidth="1"/>
    <col min="16" max="16" width="11.28515625" customWidth="1"/>
    <col min="17" max="17" width="12.28515625" customWidth="1"/>
    <col min="19" max="19" width="10.5703125" customWidth="1"/>
    <col min="20" max="21" width="11.5703125" bestFit="1" customWidth="1"/>
    <col min="22" max="22" width="7.85546875" customWidth="1"/>
  </cols>
  <sheetData>
    <row r="1" spans="1:48" ht="16.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</row>
    <row r="2" spans="1:48" ht="16.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P2" s="132" t="s">
        <v>68</v>
      </c>
      <c r="Q2" s="133"/>
      <c r="R2" s="133"/>
      <c r="S2" s="133"/>
      <c r="T2" s="133"/>
      <c r="U2" s="133"/>
      <c r="V2" s="133"/>
      <c r="W2" s="134"/>
    </row>
    <row r="3" spans="1:48" ht="15.75" customHeight="1" thickBot="1" x14ac:dyDescent="0.3">
      <c r="A3" s="1" t="s">
        <v>44</v>
      </c>
      <c r="B3" s="53">
        <v>32.299999999999997</v>
      </c>
      <c r="C3" s="54">
        <v>39.299999999999997</v>
      </c>
      <c r="D3" s="14">
        <v>35.200000000000003</v>
      </c>
      <c r="E3" s="15">
        <f>SUM(B3:D3)</f>
        <v>106.8</v>
      </c>
      <c r="F3" s="16">
        <f>E3/3</f>
        <v>35.6</v>
      </c>
      <c r="H3" s="11" t="s">
        <v>19</v>
      </c>
      <c r="I3" s="9">
        <v>3</v>
      </c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  <c r="Y3" s="113" t="s">
        <v>24</v>
      </c>
      <c r="Z3" s="117" t="s">
        <v>32</v>
      </c>
      <c r="AA3" s="118"/>
      <c r="AB3" s="118"/>
      <c r="AC3" s="118"/>
      <c r="AD3" s="118"/>
      <c r="AE3" s="118"/>
      <c r="AF3" s="118"/>
      <c r="AG3" s="119"/>
      <c r="AI3" s="113" t="s">
        <v>24</v>
      </c>
      <c r="AJ3" s="117" t="s">
        <v>32</v>
      </c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9"/>
      <c r="AV3" s="108" t="s">
        <v>30</v>
      </c>
    </row>
    <row r="4" spans="1:48" ht="24.75" customHeight="1" thickBot="1" x14ac:dyDescent="0.3">
      <c r="A4" s="47" t="s">
        <v>46</v>
      </c>
      <c r="B4" s="52">
        <v>29.3</v>
      </c>
      <c r="C4" s="48">
        <v>36.4</v>
      </c>
      <c r="D4" s="14">
        <v>32.4</v>
      </c>
      <c r="E4" s="15">
        <f>SUM(B4:D4)</f>
        <v>98.1</v>
      </c>
      <c r="F4" s="16">
        <f t="shared" ref="F4:F9" si="0">E4/3</f>
        <v>32.699999999999996</v>
      </c>
      <c r="H4" s="11" t="s">
        <v>20</v>
      </c>
      <c r="I4" s="9">
        <f>E11^2/24</f>
        <v>26281.401666666672</v>
      </c>
      <c r="P4" s="3" t="s">
        <v>15</v>
      </c>
      <c r="Q4" s="8">
        <f>I3-1</f>
        <v>2</v>
      </c>
      <c r="R4" s="12">
        <f>SUMSQ(B11:D11)/8-I4</f>
        <v>10.725833333330229</v>
      </c>
      <c r="S4" s="12">
        <f t="shared" ref="S4:S9" si="1">R4/Q4</f>
        <v>5.3629166666651145</v>
      </c>
      <c r="T4" s="13">
        <f>S4/S$9</f>
        <v>0.49481824023357973</v>
      </c>
      <c r="U4" s="10" t="s">
        <v>21</v>
      </c>
      <c r="V4" s="6">
        <v>3.74</v>
      </c>
      <c r="W4" s="5">
        <v>6.51</v>
      </c>
      <c r="Y4" s="101"/>
      <c r="Z4" s="58" t="s">
        <v>34</v>
      </c>
      <c r="AA4" s="58"/>
      <c r="AB4" s="58" t="s">
        <v>35</v>
      </c>
      <c r="AC4" s="58"/>
      <c r="AD4" s="58" t="s">
        <v>36</v>
      </c>
      <c r="AE4" s="58"/>
      <c r="AF4" s="58" t="s">
        <v>37</v>
      </c>
      <c r="AG4" s="58"/>
      <c r="AH4" s="42"/>
      <c r="AI4" s="101"/>
      <c r="AJ4" s="58" t="s">
        <v>34</v>
      </c>
      <c r="AK4" s="58"/>
      <c r="AL4" s="58"/>
      <c r="AM4" s="58" t="s">
        <v>35</v>
      </c>
      <c r="AN4" s="58"/>
      <c r="AO4" s="58"/>
      <c r="AP4" s="58" t="s">
        <v>36</v>
      </c>
      <c r="AQ4" s="58"/>
      <c r="AR4" s="58"/>
      <c r="AS4" s="58" t="s">
        <v>37</v>
      </c>
      <c r="AT4" s="58"/>
      <c r="AU4" s="58"/>
      <c r="AV4" s="109"/>
    </row>
    <row r="5" spans="1:48" ht="22.5" customHeight="1" thickBot="1" x14ac:dyDescent="0.3">
      <c r="A5" s="47" t="s">
        <v>48</v>
      </c>
      <c r="B5" s="36">
        <v>35.6</v>
      </c>
      <c r="C5" s="48">
        <v>34.299999999999997</v>
      </c>
      <c r="D5" s="14">
        <v>35.200000000000003</v>
      </c>
      <c r="E5" s="15">
        <f>SUM(B5:D5)</f>
        <v>105.10000000000001</v>
      </c>
      <c r="F5" s="16">
        <f t="shared" si="0"/>
        <v>35.033333333333339</v>
      </c>
      <c r="H5" t="s">
        <v>67</v>
      </c>
      <c r="P5" s="3" t="s">
        <v>16</v>
      </c>
      <c r="Q5" s="8">
        <f>I1*I2-1</f>
        <v>7</v>
      </c>
      <c r="R5" s="12">
        <f>SUMSQ(E3:E10)/3-I4</f>
        <v>157.07833333332746</v>
      </c>
      <c r="S5" s="12">
        <f t="shared" si="1"/>
        <v>22.439761904761067</v>
      </c>
      <c r="T5" s="13">
        <f>S5/S$9</f>
        <v>2.0704411772780866</v>
      </c>
      <c r="U5" s="10" t="s">
        <v>21</v>
      </c>
      <c r="V5" s="6">
        <v>2.76</v>
      </c>
      <c r="W5" s="32">
        <v>4.28</v>
      </c>
      <c r="Y5" s="40" t="s">
        <v>38</v>
      </c>
      <c r="Z5" s="41">
        <f>I8/3</f>
        <v>35.6</v>
      </c>
      <c r="AA5" s="56" t="s">
        <v>85</v>
      </c>
      <c r="AB5" s="41">
        <v>32.700000000000003</v>
      </c>
      <c r="AC5" s="41" t="s">
        <v>85</v>
      </c>
      <c r="AD5" s="41">
        <v>35.03</v>
      </c>
      <c r="AE5" s="41" t="s">
        <v>85</v>
      </c>
      <c r="AF5" s="41">
        <v>30.67</v>
      </c>
      <c r="AG5" s="41" t="s">
        <v>85</v>
      </c>
      <c r="AI5" s="40" t="s">
        <v>38</v>
      </c>
      <c r="AJ5" s="41">
        <f>Z5</f>
        <v>35.6</v>
      </c>
      <c r="AK5" s="45" t="s">
        <v>85</v>
      </c>
      <c r="AL5" s="41" t="s">
        <v>32</v>
      </c>
      <c r="AM5" s="41">
        <f>AB5</f>
        <v>32.700000000000003</v>
      </c>
      <c r="AN5" s="41" t="s">
        <v>85</v>
      </c>
      <c r="AO5" s="41" t="s">
        <v>32</v>
      </c>
      <c r="AP5" s="41">
        <f>AD5</f>
        <v>35.03</v>
      </c>
      <c r="AQ5" s="41" t="s">
        <v>85</v>
      </c>
      <c r="AR5" s="41" t="s">
        <v>32</v>
      </c>
      <c r="AS5" s="41">
        <f>AF5</f>
        <v>30.67</v>
      </c>
      <c r="AT5" s="41" t="s">
        <v>85</v>
      </c>
      <c r="AU5" s="41" t="s">
        <v>32</v>
      </c>
      <c r="AV5" s="110">
        <f>Z19</f>
        <v>7.8138401682287677</v>
      </c>
    </row>
    <row r="6" spans="1:48" ht="15.75" customHeight="1" thickBot="1" x14ac:dyDescent="0.3">
      <c r="A6" s="47" t="s">
        <v>50</v>
      </c>
      <c r="B6" s="36">
        <v>29.7</v>
      </c>
      <c r="C6" s="48">
        <v>29.1</v>
      </c>
      <c r="D6" s="14">
        <v>33.200000000000003</v>
      </c>
      <c r="E6" s="15">
        <f t="shared" ref="E6:E9" si="2">SUM(B6:D6)</f>
        <v>92</v>
      </c>
      <c r="F6" s="16">
        <f t="shared" si="0"/>
        <v>30.666666666666668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P6" s="3" t="s">
        <v>24</v>
      </c>
      <c r="Q6" s="18">
        <f>I1-1</f>
        <v>1</v>
      </c>
      <c r="R6" s="12">
        <f>SUMSQ(M8:M9)/12-I4</f>
        <v>4.0016666666597303</v>
      </c>
      <c r="S6" s="12">
        <f t="shared" si="1"/>
        <v>4.0016666666597303</v>
      </c>
      <c r="T6" s="13">
        <f t="shared" ref="T6:T8" si="3">S6/S$9</f>
        <v>0.36922029206716167</v>
      </c>
      <c r="U6" s="10" t="s">
        <v>21</v>
      </c>
      <c r="V6" s="6">
        <v>4.5999999999999996</v>
      </c>
      <c r="W6" s="5">
        <v>8.86</v>
      </c>
      <c r="Y6" s="40" t="s">
        <v>25</v>
      </c>
      <c r="Z6" s="63">
        <v>31.6</v>
      </c>
      <c r="AA6" s="64" t="s">
        <v>85</v>
      </c>
      <c r="AB6" s="63">
        <v>30.43</v>
      </c>
      <c r="AC6" s="63" t="s">
        <v>85</v>
      </c>
      <c r="AD6" s="63">
        <v>30.9</v>
      </c>
      <c r="AE6" s="65" t="s">
        <v>85</v>
      </c>
      <c r="AF6" s="63">
        <v>37.799999999999997</v>
      </c>
      <c r="AG6" s="65" t="s">
        <v>86</v>
      </c>
      <c r="AI6" s="40" t="s">
        <v>25</v>
      </c>
      <c r="AJ6" s="63">
        <f>Z6</f>
        <v>31.6</v>
      </c>
      <c r="AK6" s="66" t="s">
        <v>85</v>
      </c>
      <c r="AL6" s="63" t="s">
        <v>32</v>
      </c>
      <c r="AM6" s="63">
        <f>AB6</f>
        <v>30.43</v>
      </c>
      <c r="AN6" s="65" t="s">
        <v>85</v>
      </c>
      <c r="AO6" s="65" t="s">
        <v>32</v>
      </c>
      <c r="AP6" s="63">
        <f>AD6</f>
        <v>30.9</v>
      </c>
      <c r="AQ6" s="65" t="s">
        <v>85</v>
      </c>
      <c r="AR6" s="65" t="s">
        <v>32</v>
      </c>
      <c r="AS6" s="63">
        <f>AF6</f>
        <v>37.799999999999997</v>
      </c>
      <c r="AT6" s="65" t="s">
        <v>86</v>
      </c>
      <c r="AU6" s="65" t="s">
        <v>32</v>
      </c>
      <c r="AV6" s="111"/>
    </row>
    <row r="7" spans="1:48" ht="16.5" thickBot="1" x14ac:dyDescent="0.3">
      <c r="A7" s="47" t="s">
        <v>45</v>
      </c>
      <c r="B7" s="50">
        <v>31.7</v>
      </c>
      <c r="C7" s="48">
        <v>33.799999999999997</v>
      </c>
      <c r="D7" s="14">
        <v>29.3</v>
      </c>
      <c r="E7" s="15">
        <f t="shared" si="2"/>
        <v>94.8</v>
      </c>
      <c r="F7" s="16">
        <f>E7/3</f>
        <v>31.599999999999998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P7" s="3" t="s">
        <v>32</v>
      </c>
      <c r="Q7" s="18">
        <f>I2-1</f>
        <v>3</v>
      </c>
      <c r="R7" s="12">
        <f>SUMSQ(I10:L10)/6-I4</f>
        <v>23.418333333323972</v>
      </c>
      <c r="S7" s="12">
        <f t="shared" si="1"/>
        <v>7.8061111111079908</v>
      </c>
      <c r="T7" s="13">
        <f t="shared" si="3"/>
        <v>0.72024355460816425</v>
      </c>
      <c r="U7" s="10" t="s">
        <v>21</v>
      </c>
      <c r="V7" s="6">
        <v>3.34</v>
      </c>
      <c r="W7" s="5">
        <v>5.56</v>
      </c>
      <c r="Y7" s="62" t="s">
        <v>30</v>
      </c>
      <c r="Z7" s="114">
        <f>Z11</f>
        <v>5.764869187603467</v>
      </c>
      <c r="AA7" s="115"/>
      <c r="AB7" s="115"/>
      <c r="AC7" s="115"/>
      <c r="AD7" s="115"/>
      <c r="AE7" s="115"/>
      <c r="AF7" s="115"/>
      <c r="AG7" s="116"/>
      <c r="AI7" s="62" t="s">
        <v>30</v>
      </c>
      <c r="AJ7" s="114">
        <f>Z7</f>
        <v>5.764869187603467</v>
      </c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6"/>
      <c r="AV7" s="112"/>
    </row>
    <row r="8" spans="1:48" ht="15.75" customHeight="1" thickBot="1" x14ac:dyDescent="0.3">
      <c r="A8" s="47" t="s">
        <v>47</v>
      </c>
      <c r="B8" s="51">
        <v>29.1</v>
      </c>
      <c r="C8" s="48">
        <v>24.8</v>
      </c>
      <c r="D8" s="14">
        <v>37.4</v>
      </c>
      <c r="E8" s="15">
        <f t="shared" si="2"/>
        <v>91.300000000000011</v>
      </c>
      <c r="F8" s="16">
        <f t="shared" si="0"/>
        <v>30.433333333333337</v>
      </c>
      <c r="H8" s="1" t="s">
        <v>38</v>
      </c>
      <c r="I8" s="46">
        <f>E3</f>
        <v>106.8</v>
      </c>
      <c r="J8" s="46">
        <v>98.1</v>
      </c>
      <c r="K8" s="46">
        <v>105.1</v>
      </c>
      <c r="L8" s="46">
        <v>92</v>
      </c>
      <c r="M8" s="59">
        <f>SUM(I8:L8)</f>
        <v>402</v>
      </c>
      <c r="N8" s="17">
        <f>M8/4</f>
        <v>100.5</v>
      </c>
      <c r="P8" s="19" t="s">
        <v>43</v>
      </c>
      <c r="Q8" s="22">
        <f>Q6*Q7</f>
        <v>3</v>
      </c>
      <c r="R8" s="20">
        <f>R5-R6-R7</f>
        <v>129.65833333334376</v>
      </c>
      <c r="S8" s="20">
        <f t="shared" si="1"/>
        <v>43.219444444447923</v>
      </c>
      <c r="T8" s="23">
        <f t="shared" si="3"/>
        <v>3.9877124283516512</v>
      </c>
      <c r="U8" s="24" t="s">
        <v>22</v>
      </c>
      <c r="V8" s="25">
        <v>3.34</v>
      </c>
      <c r="W8" s="21">
        <v>5.56</v>
      </c>
    </row>
    <row r="9" spans="1:48" ht="15.75" customHeight="1" thickBot="1" x14ac:dyDescent="0.3">
      <c r="A9" s="47" t="s">
        <v>49</v>
      </c>
      <c r="B9" s="36">
        <v>33.1</v>
      </c>
      <c r="C9" s="48">
        <v>28.9</v>
      </c>
      <c r="D9" s="14">
        <v>30.7</v>
      </c>
      <c r="E9" s="15">
        <f t="shared" si="2"/>
        <v>92.7</v>
      </c>
      <c r="F9" s="16">
        <f t="shared" si="0"/>
        <v>30.900000000000002</v>
      </c>
      <c r="H9" s="1" t="s">
        <v>25</v>
      </c>
      <c r="I9" s="16">
        <v>94.8</v>
      </c>
      <c r="J9" s="16">
        <v>91.3</v>
      </c>
      <c r="K9" s="17">
        <v>92.7</v>
      </c>
      <c r="L9" s="17">
        <f>E10</f>
        <v>113.39999999999999</v>
      </c>
      <c r="M9" s="7">
        <f>SUM(I9:L9)</f>
        <v>392.2</v>
      </c>
      <c r="N9" s="17">
        <f>M9/4</f>
        <v>98.05</v>
      </c>
      <c r="P9" s="26" t="s">
        <v>17</v>
      </c>
      <c r="Q9" s="27">
        <f>Q5*Q4</f>
        <v>14</v>
      </c>
      <c r="R9" s="28">
        <f>R10-R4-R5</f>
        <v>151.73416666667254</v>
      </c>
      <c r="S9" s="28">
        <f t="shared" si="1"/>
        <v>10.838154761905182</v>
      </c>
      <c r="T9" s="28"/>
      <c r="U9" s="29"/>
      <c r="V9" s="29"/>
      <c r="W9" s="29"/>
      <c r="Y9" s="37" t="s">
        <v>56</v>
      </c>
      <c r="Z9">
        <v>3.0329999999999999</v>
      </c>
    </row>
    <row r="10" spans="1:48" ht="16.5" customHeight="1" thickBot="1" x14ac:dyDescent="0.3">
      <c r="A10" s="47" t="s">
        <v>51</v>
      </c>
      <c r="B10" s="36">
        <v>37.9</v>
      </c>
      <c r="C10" s="48">
        <v>37.200000000000003</v>
      </c>
      <c r="D10" s="14">
        <v>38.299999999999997</v>
      </c>
      <c r="E10" s="15">
        <f>SUM(B10:D10)</f>
        <v>113.39999999999999</v>
      </c>
      <c r="F10" s="16">
        <f>AVERAGE(B10:D10)</f>
        <v>37.799999999999997</v>
      </c>
      <c r="H10" s="1" t="s">
        <v>2</v>
      </c>
      <c r="I10" s="16">
        <f>SUM(I8:I9)</f>
        <v>201.6</v>
      </c>
      <c r="J10" s="16">
        <f>SUM(J8:J9)</f>
        <v>189.39999999999998</v>
      </c>
      <c r="K10" s="16">
        <f>SUM(K8:K9)</f>
        <v>197.8</v>
      </c>
      <c r="L10" s="16">
        <f>SUM(L8:L9)</f>
        <v>205.39999999999998</v>
      </c>
      <c r="M10" s="8">
        <f>SUM(I10:L10)</f>
        <v>794.19999999999993</v>
      </c>
      <c r="N10" s="8"/>
      <c r="P10" s="33" t="s">
        <v>18</v>
      </c>
      <c r="Q10" s="31">
        <f>I1*I2*I3-1</f>
        <v>23</v>
      </c>
      <c r="R10" s="30">
        <f>SUMSQ(B3:D10)-I4</f>
        <v>319.53833333333023</v>
      </c>
      <c r="S10" s="30"/>
      <c r="T10" s="30"/>
      <c r="U10" s="30"/>
      <c r="V10" s="30"/>
      <c r="W10" s="30"/>
      <c r="Y10" t="s">
        <v>31</v>
      </c>
      <c r="Z10" s="57">
        <f>S9</f>
        <v>10.838154761905182</v>
      </c>
    </row>
    <row r="11" spans="1:48" ht="15.75" customHeight="1" thickBot="1" x14ac:dyDescent="0.3">
      <c r="A11" s="1" t="s">
        <v>7</v>
      </c>
      <c r="B11" s="49">
        <f>SUM(B3:B10)</f>
        <v>258.7</v>
      </c>
      <c r="C11" s="14">
        <f>SUM(C3:C10)</f>
        <v>263.8</v>
      </c>
      <c r="D11" s="14">
        <f>SUM(D3:D10)</f>
        <v>271.7</v>
      </c>
      <c r="E11" s="14">
        <f>SUM(E3:E10)</f>
        <v>794.2</v>
      </c>
      <c r="F11" s="8"/>
      <c r="H11" s="2" t="s">
        <v>8</v>
      </c>
      <c r="I11" s="16">
        <f>AVERAGE(I8:I9)</f>
        <v>100.8</v>
      </c>
      <c r="J11" s="16">
        <f>AVERAGE(J8:J9)</f>
        <v>94.699999999999989</v>
      </c>
      <c r="K11" s="16">
        <f>AVERAGE(K8:K9)</f>
        <v>98.9</v>
      </c>
      <c r="L11" s="16">
        <f>L10/2</f>
        <v>102.69999999999999</v>
      </c>
      <c r="M11" s="8"/>
      <c r="N11" s="8"/>
      <c r="Y11" t="s">
        <v>27</v>
      </c>
      <c r="Z11">
        <f>Z9*(Z10/3)^0.5</f>
        <v>5.764869187603467</v>
      </c>
    </row>
    <row r="12" spans="1:48" ht="15.75" customHeight="1" x14ac:dyDescent="0.25">
      <c r="I12"/>
      <c r="J12"/>
      <c r="K12"/>
      <c r="L12"/>
      <c r="M12"/>
      <c r="N12"/>
      <c r="O12"/>
    </row>
    <row r="13" spans="1:48" ht="15.75" customHeight="1" x14ac:dyDescent="0.25">
      <c r="I13"/>
      <c r="J13"/>
      <c r="K13"/>
      <c r="L13"/>
      <c r="M13"/>
      <c r="N13"/>
      <c r="O13"/>
      <c r="P13" t="s">
        <v>91</v>
      </c>
      <c r="Y13" s="100" t="s">
        <v>32</v>
      </c>
      <c r="Z13" s="102" t="s">
        <v>24</v>
      </c>
      <c r="AA13" s="103"/>
      <c r="AB13" s="103"/>
      <c r="AC13" s="104"/>
    </row>
    <row r="14" spans="1:48" ht="15.75" x14ac:dyDescent="0.25">
      <c r="A14" s="34" t="s">
        <v>38</v>
      </c>
      <c r="B14" s="35" t="s">
        <v>40</v>
      </c>
      <c r="C14" s="35"/>
      <c r="H14" s="9"/>
      <c r="J14"/>
      <c r="K14"/>
      <c r="L14"/>
      <c r="M14"/>
      <c r="N14"/>
      <c r="O14"/>
      <c r="P14" s="43" t="s">
        <v>16</v>
      </c>
      <c r="Q14" s="43" t="s">
        <v>8</v>
      </c>
      <c r="Y14" s="101"/>
      <c r="Z14" s="40" t="s">
        <v>38</v>
      </c>
      <c r="AA14" s="43"/>
      <c r="AB14" s="40" t="s">
        <v>25</v>
      </c>
      <c r="AC14" s="43"/>
    </row>
    <row r="15" spans="1:48" ht="15.75" x14ac:dyDescent="0.25">
      <c r="A15" s="34" t="s">
        <v>25</v>
      </c>
      <c r="B15" s="126" t="s">
        <v>41</v>
      </c>
      <c r="C15" s="126"/>
      <c r="D15" s="126"/>
      <c r="H15" s="9"/>
      <c r="J15"/>
      <c r="K15"/>
      <c r="L15"/>
      <c r="M15"/>
      <c r="N15"/>
      <c r="O15"/>
      <c r="P15" s="43" t="s">
        <v>38</v>
      </c>
      <c r="Q15" s="75">
        <v>100.5</v>
      </c>
      <c r="Y15" s="39" t="s">
        <v>34</v>
      </c>
      <c r="Z15" s="41">
        <f>Z5</f>
        <v>35.6</v>
      </c>
      <c r="AA15" s="38" t="s">
        <v>32</v>
      </c>
      <c r="AB15" s="41">
        <f>Z6</f>
        <v>31.6</v>
      </c>
      <c r="AC15" s="43" t="s">
        <v>32</v>
      </c>
      <c r="AD15" s="44"/>
    </row>
    <row r="16" spans="1:48" ht="15" customHeight="1" x14ac:dyDescent="0.25">
      <c r="M16"/>
      <c r="N16"/>
      <c r="O16"/>
      <c r="P16" s="43" t="s">
        <v>25</v>
      </c>
      <c r="Q16" s="43">
        <v>98.05</v>
      </c>
      <c r="Y16" s="39" t="s">
        <v>35</v>
      </c>
      <c r="Z16" s="41">
        <f>AB5</f>
        <v>32.700000000000003</v>
      </c>
      <c r="AA16" s="38" t="s">
        <v>32</v>
      </c>
      <c r="AB16" s="41">
        <f>AB6</f>
        <v>30.43</v>
      </c>
      <c r="AC16" s="43" t="s">
        <v>32</v>
      </c>
    </row>
    <row r="17" spans="1:29" ht="15" customHeight="1" x14ac:dyDescent="0.25">
      <c r="A17" s="34" t="s">
        <v>34</v>
      </c>
      <c r="B17" s="9" t="s">
        <v>64</v>
      </c>
      <c r="Y17" s="39" t="s">
        <v>36</v>
      </c>
      <c r="Z17" s="41">
        <f>AD5</f>
        <v>35.03</v>
      </c>
      <c r="AA17" s="38" t="s">
        <v>32</v>
      </c>
      <c r="AB17" s="41">
        <f>AD6</f>
        <v>30.9</v>
      </c>
      <c r="AC17" s="43" t="s">
        <v>32</v>
      </c>
    </row>
    <row r="18" spans="1:29" ht="15.75" x14ac:dyDescent="0.25">
      <c r="A18" s="34" t="s">
        <v>35</v>
      </c>
      <c r="B18" s="9" t="s">
        <v>65</v>
      </c>
      <c r="P18" t="s">
        <v>92</v>
      </c>
      <c r="Y18" s="39" t="s">
        <v>37</v>
      </c>
      <c r="Z18" s="41">
        <f>AF5</f>
        <v>30.67</v>
      </c>
      <c r="AA18" s="38" t="s">
        <v>32</v>
      </c>
      <c r="AB18" s="41">
        <f>AF6</f>
        <v>37.799999999999997</v>
      </c>
      <c r="AC18" s="43" t="s">
        <v>32</v>
      </c>
    </row>
    <row r="19" spans="1:29" ht="15" customHeight="1" x14ac:dyDescent="0.25">
      <c r="A19" s="34" t="s">
        <v>36</v>
      </c>
      <c r="B19" s="9" t="s">
        <v>39</v>
      </c>
      <c r="P19" s="43" t="s">
        <v>16</v>
      </c>
      <c r="Q19" s="75" t="s">
        <v>8</v>
      </c>
      <c r="Y19" s="39" t="s">
        <v>30</v>
      </c>
      <c r="Z19" s="105">
        <f>Z23</f>
        <v>7.8138401682287677</v>
      </c>
      <c r="AA19" s="106"/>
      <c r="AB19" s="106"/>
      <c r="AC19" s="107"/>
    </row>
    <row r="20" spans="1:29" ht="15" customHeight="1" x14ac:dyDescent="0.25">
      <c r="A20" s="34" t="s">
        <v>37</v>
      </c>
      <c r="B20" s="9" t="s">
        <v>66</v>
      </c>
      <c r="P20" s="43" t="s">
        <v>34</v>
      </c>
      <c r="Q20" s="75">
        <v>100.8</v>
      </c>
    </row>
    <row r="21" spans="1:29" ht="15" customHeight="1" x14ac:dyDescent="0.25">
      <c r="A21" s="34"/>
      <c r="P21" s="43" t="s">
        <v>35</v>
      </c>
      <c r="Q21" s="75">
        <v>94.7</v>
      </c>
      <c r="Y21" s="37" t="s">
        <v>33</v>
      </c>
      <c r="Z21">
        <v>4.1109999999999998</v>
      </c>
    </row>
    <row r="22" spans="1:29" ht="15" customHeight="1" x14ac:dyDescent="0.25">
      <c r="P22" s="43" t="s">
        <v>36</v>
      </c>
      <c r="Q22" s="75">
        <v>98.9</v>
      </c>
      <c r="Y22" t="s">
        <v>31</v>
      </c>
      <c r="Z22" s="57">
        <f>S9</f>
        <v>10.838154761905182</v>
      </c>
    </row>
    <row r="23" spans="1:29" ht="15" customHeight="1" x14ac:dyDescent="0.25">
      <c r="P23" s="43" t="s">
        <v>37</v>
      </c>
      <c r="Q23" s="75">
        <v>102.7</v>
      </c>
      <c r="Y23" t="s">
        <v>27</v>
      </c>
      <c r="Z23">
        <f>Z21*(Z22/3)^0.5</f>
        <v>7.8138401682287677</v>
      </c>
    </row>
  </sheetData>
  <mergeCells count="21">
    <mergeCell ref="Z19:AC19"/>
    <mergeCell ref="AV5:AV7"/>
    <mergeCell ref="Z7:AG7"/>
    <mergeCell ref="AJ7:AU7"/>
    <mergeCell ref="Y13:Y14"/>
    <mergeCell ref="Z13:AC13"/>
    <mergeCell ref="Y3:Y4"/>
    <mergeCell ref="Z3:AG3"/>
    <mergeCell ref="AI3:AI4"/>
    <mergeCell ref="AJ3:AU3"/>
    <mergeCell ref="AV3:AV4"/>
    <mergeCell ref="H6:H7"/>
    <mergeCell ref="N6:N7"/>
    <mergeCell ref="P2:W2"/>
    <mergeCell ref="I6:L6"/>
    <mergeCell ref="M6:M7"/>
    <mergeCell ref="A1:A2"/>
    <mergeCell ref="B1:D1"/>
    <mergeCell ref="E1:E2"/>
    <mergeCell ref="F1:F2"/>
    <mergeCell ref="B15:D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26"/>
  <sheetViews>
    <sheetView zoomScale="82" zoomScaleNormal="82" workbookViewId="0">
      <selection activeCell="L12" sqref="L12"/>
    </sheetView>
  </sheetViews>
  <sheetFormatPr defaultRowHeight="15" x14ac:dyDescent="0.25"/>
  <cols>
    <col min="1" max="1" width="14.7109375" customWidth="1"/>
    <col min="8" max="8" width="9.140625" customWidth="1"/>
    <col min="16" max="16" width="12.85546875" customWidth="1"/>
    <col min="17" max="17" width="10" customWidth="1"/>
    <col min="26" max="26" width="6.140625" customWidth="1"/>
    <col min="27" max="27" width="6.28515625" customWidth="1"/>
    <col min="28" max="28" width="6.42578125" customWidth="1"/>
    <col min="29" max="29" width="7.28515625" customWidth="1"/>
    <col min="30" max="30" width="7" customWidth="1"/>
    <col min="31" max="31" width="7.5703125" customWidth="1"/>
  </cols>
  <sheetData>
    <row r="1" spans="1:23" ht="15.7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  <c r="J1" s="9"/>
      <c r="K1" s="9"/>
      <c r="L1" s="9"/>
      <c r="M1" s="9"/>
      <c r="N1" s="9"/>
      <c r="O1" s="9"/>
    </row>
    <row r="2" spans="1:23" ht="15.7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J2" s="9"/>
      <c r="K2" s="9"/>
      <c r="L2" s="9"/>
      <c r="M2" s="9"/>
      <c r="N2" s="9"/>
      <c r="O2" s="9"/>
      <c r="P2" s="132" t="s">
        <v>57</v>
      </c>
      <c r="Q2" s="133"/>
      <c r="R2" s="133"/>
      <c r="S2" s="133"/>
      <c r="T2" s="133"/>
      <c r="U2" s="133"/>
      <c r="V2" s="133"/>
      <c r="W2" s="134"/>
    </row>
    <row r="3" spans="1:23" ht="16.5" thickBot="1" x14ac:dyDescent="0.3">
      <c r="A3" s="1" t="s">
        <v>44</v>
      </c>
      <c r="B3" s="53">
        <v>4</v>
      </c>
      <c r="C3" s="54">
        <v>5</v>
      </c>
      <c r="D3" s="14">
        <v>5</v>
      </c>
      <c r="E3" s="15">
        <f>SUM(B3:D3)</f>
        <v>14</v>
      </c>
      <c r="F3" s="16">
        <f>E3/3</f>
        <v>4.666666666666667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</row>
    <row r="4" spans="1:23" ht="16.5" thickBot="1" x14ac:dyDescent="0.3">
      <c r="A4" s="47" t="s">
        <v>46</v>
      </c>
      <c r="B4" s="52">
        <v>5</v>
      </c>
      <c r="C4" s="48">
        <v>5</v>
      </c>
      <c r="D4" s="14">
        <v>4</v>
      </c>
      <c r="E4" s="15">
        <f>SUM(B4:D4)</f>
        <v>14</v>
      </c>
      <c r="F4" s="16">
        <f t="shared" ref="F4:F9" si="0">E4/3</f>
        <v>4.666666666666667</v>
      </c>
      <c r="H4" s="11" t="s">
        <v>20</v>
      </c>
      <c r="I4" s="9">
        <f>E11^2/24</f>
        <v>442.04166666666669</v>
      </c>
      <c r="J4" s="9"/>
      <c r="K4" s="9"/>
      <c r="L4" s="9"/>
      <c r="M4" s="9"/>
      <c r="N4" s="9"/>
      <c r="O4" s="9"/>
      <c r="P4" s="3" t="s">
        <v>15</v>
      </c>
      <c r="Q4" s="8">
        <f>I3-1</f>
        <v>2</v>
      </c>
      <c r="R4" s="12">
        <f>SUMSQ(B11:D11)/8-I4</f>
        <v>0.33333333333331439</v>
      </c>
      <c r="S4" s="12">
        <f t="shared" ref="S4:S9" si="1">R4/Q4</f>
        <v>0.16666666666665719</v>
      </c>
      <c r="T4" s="13">
        <f>S4/S$9</f>
        <v>0.99999999999992695</v>
      </c>
      <c r="U4" s="10" t="s">
        <v>21</v>
      </c>
      <c r="V4" s="6">
        <v>3.74</v>
      </c>
      <c r="W4" s="5">
        <v>6.51</v>
      </c>
    </row>
    <row r="5" spans="1:23" ht="16.5" thickBot="1" x14ac:dyDescent="0.3">
      <c r="A5" s="47" t="s">
        <v>48</v>
      </c>
      <c r="B5" s="36">
        <v>5</v>
      </c>
      <c r="C5" s="48">
        <v>4</v>
      </c>
      <c r="D5" s="14">
        <v>4</v>
      </c>
      <c r="E5" s="15">
        <f>SUM(B5:D5)</f>
        <v>13</v>
      </c>
      <c r="F5" s="16">
        <f t="shared" si="0"/>
        <v>4.333333333333333</v>
      </c>
      <c r="H5" t="s">
        <v>53</v>
      </c>
      <c r="I5" s="9"/>
      <c r="J5" s="9"/>
      <c r="K5" s="9"/>
      <c r="L5" s="9"/>
      <c r="M5" s="9"/>
      <c r="N5" s="9"/>
      <c r="O5" s="9"/>
      <c r="P5" s="3" t="s">
        <v>16</v>
      </c>
      <c r="Q5" s="8">
        <f>I1*I2-1</f>
        <v>7</v>
      </c>
      <c r="R5" s="12">
        <f>SUMSQ(E3:E10)/3-I4</f>
        <v>2.2916666666666288</v>
      </c>
      <c r="S5" s="12">
        <f t="shared" si="1"/>
        <v>0.32738095238094694</v>
      </c>
      <c r="T5" s="13">
        <f>S5/S$9</f>
        <v>1.9642857142856498</v>
      </c>
      <c r="U5" s="10" t="s">
        <v>21</v>
      </c>
      <c r="V5" s="6">
        <v>2.76</v>
      </c>
      <c r="W5" s="32">
        <v>4.28</v>
      </c>
    </row>
    <row r="6" spans="1:23" ht="15.75" customHeight="1" thickBot="1" x14ac:dyDescent="0.3">
      <c r="A6" s="47" t="s">
        <v>50</v>
      </c>
      <c r="B6" s="36">
        <v>5</v>
      </c>
      <c r="C6" s="48">
        <v>5</v>
      </c>
      <c r="D6" s="14">
        <v>4</v>
      </c>
      <c r="E6" s="15">
        <f t="shared" ref="E6:E9" si="2">SUM(B6:D6)</f>
        <v>14</v>
      </c>
      <c r="F6" s="16">
        <f t="shared" si="0"/>
        <v>4.666666666666667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O6" s="9"/>
      <c r="P6" s="3" t="s">
        <v>24</v>
      </c>
      <c r="Q6" s="18">
        <f>I1-1</f>
        <v>1</v>
      </c>
      <c r="R6" s="12">
        <f>SUMSQ(M8:M9)/12-I4</f>
        <v>2.0416666666666288</v>
      </c>
      <c r="S6" s="12">
        <f t="shared" si="1"/>
        <v>2.0416666666666288</v>
      </c>
      <c r="T6" s="13">
        <f>S6/S9</f>
        <v>12.249999999999574</v>
      </c>
      <c r="U6" s="10" t="s">
        <v>93</v>
      </c>
      <c r="V6" s="6">
        <v>4.5999999999999996</v>
      </c>
      <c r="W6" s="5">
        <v>8.86</v>
      </c>
    </row>
    <row r="7" spans="1:23" ht="16.5" thickBot="1" x14ac:dyDescent="0.3">
      <c r="A7" s="47" t="s">
        <v>45</v>
      </c>
      <c r="B7" s="50">
        <v>4</v>
      </c>
      <c r="C7" s="48">
        <v>4</v>
      </c>
      <c r="D7" s="14">
        <v>4</v>
      </c>
      <c r="E7" s="15">
        <f t="shared" si="2"/>
        <v>12</v>
      </c>
      <c r="F7" s="16">
        <f>E7/3</f>
        <v>4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O7" s="9"/>
      <c r="P7" s="3" t="s">
        <v>32</v>
      </c>
      <c r="Q7" s="18">
        <f>I2-1</f>
        <v>3</v>
      </c>
      <c r="R7" s="12">
        <f>SUMSQ(I10:L10)/6-I4</f>
        <v>0.125</v>
      </c>
      <c r="S7" s="12">
        <f t="shared" si="1"/>
        <v>4.1666666666666664E-2</v>
      </c>
      <c r="T7" s="13">
        <f t="shared" ref="T7:T8" si="3">S7/S$9</f>
        <v>0.24999999999999592</v>
      </c>
      <c r="U7" s="10" t="s">
        <v>21</v>
      </c>
      <c r="V7" s="6">
        <v>3.34</v>
      </c>
      <c r="W7" s="5">
        <v>5.56</v>
      </c>
    </row>
    <row r="8" spans="1:23" ht="16.5" thickBot="1" x14ac:dyDescent="0.3">
      <c r="A8" s="47" t="s">
        <v>47</v>
      </c>
      <c r="B8" s="51">
        <v>4</v>
      </c>
      <c r="C8" s="48">
        <v>4</v>
      </c>
      <c r="D8" s="14">
        <v>4</v>
      </c>
      <c r="E8" s="15">
        <f t="shared" si="2"/>
        <v>12</v>
      </c>
      <c r="F8" s="16">
        <f t="shared" si="0"/>
        <v>4</v>
      </c>
      <c r="H8" s="1" t="s">
        <v>38</v>
      </c>
      <c r="I8" s="46">
        <f>E3</f>
        <v>14</v>
      </c>
      <c r="J8" s="46">
        <v>14</v>
      </c>
      <c r="K8" s="46">
        <v>13</v>
      </c>
      <c r="L8" s="46">
        <v>14</v>
      </c>
      <c r="M8" s="59">
        <f>SUM(I8:L8)</f>
        <v>55</v>
      </c>
      <c r="N8" s="17">
        <f>M8/4</f>
        <v>13.75</v>
      </c>
      <c r="O8" s="9"/>
      <c r="P8" s="19" t="s">
        <v>43</v>
      </c>
      <c r="Q8" s="22">
        <f>Q6*Q7</f>
        <v>3</v>
      </c>
      <c r="R8" s="20">
        <f>R5-R6-R7</f>
        <v>0.125</v>
      </c>
      <c r="S8" s="20">
        <f t="shared" si="1"/>
        <v>4.1666666666666664E-2</v>
      </c>
      <c r="T8" s="23">
        <f t="shared" si="3"/>
        <v>0.24999999999999592</v>
      </c>
      <c r="U8" s="24" t="s">
        <v>21</v>
      </c>
      <c r="V8" s="25">
        <v>3.34</v>
      </c>
      <c r="W8" s="21">
        <v>5.56</v>
      </c>
    </row>
    <row r="9" spans="1:23" ht="16.5" thickBot="1" x14ac:dyDescent="0.3">
      <c r="A9" s="47" t="s">
        <v>49</v>
      </c>
      <c r="B9" s="36">
        <v>4</v>
      </c>
      <c r="C9" s="48">
        <v>4</v>
      </c>
      <c r="D9" s="14">
        <v>4</v>
      </c>
      <c r="E9" s="15">
        <f t="shared" si="2"/>
        <v>12</v>
      </c>
      <c r="F9" s="16">
        <f t="shared" si="0"/>
        <v>4</v>
      </c>
      <c r="H9" s="1" t="s">
        <v>25</v>
      </c>
      <c r="I9" s="16">
        <v>12</v>
      </c>
      <c r="J9" s="16">
        <v>12</v>
      </c>
      <c r="K9" s="17">
        <v>12</v>
      </c>
      <c r="L9" s="17">
        <f>E10</f>
        <v>12</v>
      </c>
      <c r="M9" s="7">
        <f>SUM(I9:L9)</f>
        <v>48</v>
      </c>
      <c r="N9" s="17">
        <f>M9/4</f>
        <v>12</v>
      </c>
      <c r="O9" s="9"/>
      <c r="P9" s="26" t="s">
        <v>17</v>
      </c>
      <c r="Q9" s="27">
        <f>Q5*Q4</f>
        <v>14</v>
      </c>
      <c r="R9" s="28">
        <f>R10-R4-R5</f>
        <v>2.3333333333333712</v>
      </c>
      <c r="S9" s="28">
        <f t="shared" si="1"/>
        <v>0.16666666666666938</v>
      </c>
      <c r="T9" s="28"/>
      <c r="U9" s="29"/>
      <c r="V9" s="29"/>
      <c r="W9" s="29"/>
    </row>
    <row r="10" spans="1:23" ht="16.5" thickBot="1" x14ac:dyDescent="0.3">
      <c r="A10" s="47" t="s">
        <v>51</v>
      </c>
      <c r="B10" s="36">
        <v>4</v>
      </c>
      <c r="C10" s="48">
        <v>4</v>
      </c>
      <c r="D10" s="14">
        <v>4</v>
      </c>
      <c r="E10" s="15">
        <f>SUM(B10:D10)</f>
        <v>12</v>
      </c>
      <c r="F10" s="16">
        <f>AVERAGE(B10:D10)</f>
        <v>4</v>
      </c>
      <c r="H10" s="1" t="s">
        <v>2</v>
      </c>
      <c r="I10" s="16">
        <f>SUM(I8:I9)</f>
        <v>26</v>
      </c>
      <c r="J10" s="16">
        <f>SUM(J8:J9)</f>
        <v>26</v>
      </c>
      <c r="K10" s="16">
        <f>SUM(K8:K9)</f>
        <v>25</v>
      </c>
      <c r="L10" s="16">
        <f>SUM(L8:L9)</f>
        <v>26</v>
      </c>
      <c r="M10" s="8">
        <f>SUM(I10:L10)</f>
        <v>103</v>
      </c>
      <c r="N10" s="8"/>
      <c r="O10" s="9"/>
      <c r="P10" s="33" t="s">
        <v>18</v>
      </c>
      <c r="Q10" s="31">
        <f>I1*I2*I3-1</f>
        <v>23</v>
      </c>
      <c r="R10" s="30">
        <f>SUMSQ(B3:D10)-I4</f>
        <v>4.9583333333333144</v>
      </c>
      <c r="S10" s="30"/>
      <c r="T10" s="30"/>
      <c r="U10" s="30"/>
      <c r="V10" s="30"/>
      <c r="W10" s="30"/>
    </row>
    <row r="11" spans="1:23" ht="16.5" thickBot="1" x14ac:dyDescent="0.3">
      <c r="A11" s="1" t="s">
        <v>7</v>
      </c>
      <c r="B11" s="49">
        <f>SUM(B3:B10)</f>
        <v>35</v>
      </c>
      <c r="C11" s="14">
        <f>SUM(C3:C10)</f>
        <v>35</v>
      </c>
      <c r="D11" s="14">
        <f>SUM(D3:D10)</f>
        <v>33</v>
      </c>
      <c r="E11" s="14">
        <f>SUM(E3:E10)</f>
        <v>103</v>
      </c>
      <c r="F11" s="8"/>
      <c r="H11" s="2" t="s">
        <v>8</v>
      </c>
      <c r="I11" s="16">
        <f>AVERAGE(I8:I9)</f>
        <v>13</v>
      </c>
      <c r="J11" s="16">
        <f>AVERAGE(J8:J9)</f>
        <v>13</v>
      </c>
      <c r="K11" s="16">
        <f>AVERAGE(K8:K9)</f>
        <v>12.5</v>
      </c>
      <c r="L11" s="16">
        <f>L10/2</f>
        <v>13</v>
      </c>
      <c r="M11" s="8"/>
      <c r="N11" s="8"/>
      <c r="O11" s="9"/>
    </row>
    <row r="12" spans="1:23" x14ac:dyDescent="0.25">
      <c r="B12" s="9"/>
      <c r="C12" s="9"/>
      <c r="D12" s="9"/>
      <c r="E12" s="9"/>
      <c r="F12" s="9"/>
    </row>
    <row r="13" spans="1:23" x14ac:dyDescent="0.25">
      <c r="B13" s="9"/>
      <c r="C13" s="9"/>
      <c r="D13" s="9"/>
      <c r="E13" s="9"/>
      <c r="F13" s="9"/>
      <c r="P13" t="s">
        <v>29</v>
      </c>
      <c r="Q13">
        <v>4.21</v>
      </c>
    </row>
    <row r="14" spans="1:23" ht="15.75" x14ac:dyDescent="0.25">
      <c r="A14" s="34" t="s">
        <v>38</v>
      </c>
      <c r="B14" s="35" t="s">
        <v>40</v>
      </c>
      <c r="C14" s="35"/>
      <c r="D14" s="9"/>
      <c r="E14" s="9"/>
      <c r="F14" s="9"/>
      <c r="H14" s="9"/>
      <c r="I14" s="9"/>
      <c r="P14" t="s">
        <v>98</v>
      </c>
      <c r="Q14">
        <f>Q13*(S9/6)^0.5</f>
        <v>0.70166666666667232</v>
      </c>
    </row>
    <row r="15" spans="1:23" ht="15.75" x14ac:dyDescent="0.25">
      <c r="A15" s="34" t="s">
        <v>25</v>
      </c>
      <c r="B15" s="126" t="s">
        <v>41</v>
      </c>
      <c r="C15" s="126"/>
      <c r="D15" s="126"/>
      <c r="E15" s="9"/>
      <c r="F15" s="9"/>
      <c r="H15" s="9"/>
      <c r="I15" s="9"/>
    </row>
    <row r="16" spans="1:23" x14ac:dyDescent="0.25">
      <c r="B16" s="9"/>
      <c r="C16" s="9"/>
      <c r="D16" s="9"/>
      <c r="E16" s="9"/>
      <c r="F16" s="9"/>
      <c r="I16" s="9"/>
      <c r="J16" s="9"/>
      <c r="K16" s="9"/>
      <c r="L16" s="9"/>
      <c r="P16" t="s">
        <v>91</v>
      </c>
    </row>
    <row r="17" spans="1:19" ht="15.75" x14ac:dyDescent="0.25">
      <c r="A17" s="34" t="s">
        <v>34</v>
      </c>
      <c r="B17" s="9" t="s">
        <v>64</v>
      </c>
      <c r="C17" s="9"/>
      <c r="D17" s="9"/>
      <c r="E17" s="9"/>
      <c r="F17" s="9"/>
      <c r="I17" s="9"/>
      <c r="J17" s="9"/>
      <c r="K17" s="9"/>
      <c r="L17" s="9"/>
      <c r="M17" s="9"/>
      <c r="N17" s="9"/>
      <c r="O17" s="9"/>
      <c r="P17" s="43" t="s">
        <v>16</v>
      </c>
      <c r="Q17" s="43" t="s">
        <v>8</v>
      </c>
      <c r="R17" t="s">
        <v>83</v>
      </c>
      <c r="S17" t="s">
        <v>84</v>
      </c>
    </row>
    <row r="18" spans="1:19" ht="15.75" x14ac:dyDescent="0.25">
      <c r="A18" s="34" t="s">
        <v>35</v>
      </c>
      <c r="B18" s="9" t="s">
        <v>65</v>
      </c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  <c r="P18" s="43" t="s">
        <v>25</v>
      </c>
      <c r="Q18" s="75">
        <v>12</v>
      </c>
      <c r="R18" t="s">
        <v>85</v>
      </c>
      <c r="S18" s="44">
        <f>Q18+Q14</f>
        <v>12.701666666666672</v>
      </c>
    </row>
    <row r="19" spans="1:19" ht="15.75" x14ac:dyDescent="0.25">
      <c r="A19" s="34" t="s">
        <v>36</v>
      </c>
      <c r="B19" s="9" t="s">
        <v>39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  <c r="P19" s="43" t="s">
        <v>38</v>
      </c>
      <c r="Q19" s="75">
        <v>13.75</v>
      </c>
      <c r="R19" t="s">
        <v>86</v>
      </c>
      <c r="S19" s="44">
        <f>Q19+Q14</f>
        <v>14.451666666666672</v>
      </c>
    </row>
    <row r="20" spans="1:19" ht="15.75" x14ac:dyDescent="0.25">
      <c r="A20" s="34" t="s">
        <v>37</v>
      </c>
      <c r="B20" s="9" t="s">
        <v>66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</row>
    <row r="21" spans="1:19" ht="15.75" x14ac:dyDescent="0.25">
      <c r="A21" s="34"/>
      <c r="B21" s="9"/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  <c r="P21" t="s">
        <v>92</v>
      </c>
    </row>
    <row r="22" spans="1:19" x14ac:dyDescent="0.25">
      <c r="B22" s="9"/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  <c r="P22" s="43" t="s">
        <v>16</v>
      </c>
      <c r="Q22" s="75" t="s">
        <v>8</v>
      </c>
    </row>
    <row r="23" spans="1:19" x14ac:dyDescent="0.25">
      <c r="B23" s="9"/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  <c r="P23" s="43" t="s">
        <v>34</v>
      </c>
      <c r="Q23" s="75">
        <v>13</v>
      </c>
    </row>
    <row r="24" spans="1:19" x14ac:dyDescent="0.25">
      <c r="P24" s="43" t="s">
        <v>35</v>
      </c>
      <c r="Q24" s="75">
        <v>13</v>
      </c>
    </row>
    <row r="25" spans="1:19" x14ac:dyDescent="0.25">
      <c r="P25" s="43" t="s">
        <v>36</v>
      </c>
      <c r="Q25" s="75">
        <v>12.5</v>
      </c>
    </row>
    <row r="26" spans="1:19" x14ac:dyDescent="0.25">
      <c r="P26" s="43" t="s">
        <v>37</v>
      </c>
      <c r="Q26" s="75">
        <v>13</v>
      </c>
    </row>
  </sheetData>
  <mergeCells count="10">
    <mergeCell ref="B15:D15"/>
    <mergeCell ref="P2:W2"/>
    <mergeCell ref="A1:A2"/>
    <mergeCell ref="B1:D1"/>
    <mergeCell ref="E1:E2"/>
    <mergeCell ref="F1:F2"/>
    <mergeCell ref="M6:M7"/>
    <mergeCell ref="N6:N7"/>
    <mergeCell ref="H6:H7"/>
    <mergeCell ref="I6:L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V26"/>
  <sheetViews>
    <sheetView topLeftCell="E1" zoomScale="80" zoomScaleNormal="80" workbookViewId="0">
      <selection activeCell="U17" sqref="U17"/>
    </sheetView>
  </sheetViews>
  <sheetFormatPr defaultRowHeight="15" x14ac:dyDescent="0.25"/>
  <cols>
    <col min="1" max="1" width="14.7109375" customWidth="1"/>
    <col min="16" max="16" width="12.85546875" customWidth="1"/>
    <col min="26" max="26" width="6.140625" customWidth="1"/>
    <col min="27" max="27" width="6.28515625" customWidth="1"/>
    <col min="28" max="28" width="6.42578125" customWidth="1"/>
    <col min="29" max="29" width="7.28515625" customWidth="1"/>
    <col min="30" max="30" width="7" customWidth="1"/>
    <col min="31" max="31" width="7.5703125" customWidth="1"/>
  </cols>
  <sheetData>
    <row r="1" spans="1:48" ht="15.7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  <c r="J1" s="9"/>
      <c r="K1" s="9"/>
      <c r="L1" s="9"/>
      <c r="M1" s="9"/>
      <c r="N1" s="9"/>
      <c r="O1" s="9"/>
    </row>
    <row r="2" spans="1:48" ht="15.7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J2" s="9"/>
      <c r="K2" s="9"/>
      <c r="L2" s="9"/>
      <c r="M2" s="9"/>
      <c r="N2" s="9"/>
      <c r="O2" s="9"/>
      <c r="P2" s="132" t="s">
        <v>59</v>
      </c>
      <c r="Q2" s="133"/>
      <c r="R2" s="133"/>
      <c r="S2" s="133"/>
      <c r="T2" s="133"/>
      <c r="U2" s="133"/>
      <c r="V2" s="133"/>
      <c r="W2" s="134"/>
    </row>
    <row r="3" spans="1:48" ht="16.5" thickBot="1" x14ac:dyDescent="0.3">
      <c r="A3" s="1" t="s">
        <v>44</v>
      </c>
      <c r="B3" s="53">
        <v>6</v>
      </c>
      <c r="C3" s="54">
        <v>6</v>
      </c>
      <c r="D3" s="14">
        <v>6</v>
      </c>
      <c r="E3" s="15">
        <f>SUM(B3:D3)</f>
        <v>18</v>
      </c>
      <c r="F3" s="16">
        <f>E3/3</f>
        <v>6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  <c r="Y3" s="113" t="s">
        <v>24</v>
      </c>
      <c r="Z3" s="117" t="s">
        <v>32</v>
      </c>
      <c r="AA3" s="118"/>
      <c r="AB3" s="118"/>
      <c r="AC3" s="118"/>
      <c r="AD3" s="118"/>
      <c r="AE3" s="118"/>
      <c r="AF3" s="118"/>
      <c r="AG3" s="119"/>
      <c r="AI3" s="113" t="s">
        <v>24</v>
      </c>
      <c r="AJ3" s="117" t="s">
        <v>32</v>
      </c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9"/>
      <c r="AV3" s="108" t="s">
        <v>30</v>
      </c>
    </row>
    <row r="4" spans="1:48" ht="16.5" thickBot="1" x14ac:dyDescent="0.3">
      <c r="A4" s="47" t="s">
        <v>46</v>
      </c>
      <c r="B4" s="52">
        <v>6</v>
      </c>
      <c r="C4" s="48">
        <v>6</v>
      </c>
      <c r="D4" s="14">
        <v>6</v>
      </c>
      <c r="E4" s="15">
        <f>SUM(B4:D4)</f>
        <v>18</v>
      </c>
      <c r="F4" s="16">
        <f t="shared" ref="F4:F9" si="0">E4/3</f>
        <v>6</v>
      </c>
      <c r="H4" s="11" t="s">
        <v>20</v>
      </c>
      <c r="I4" s="9">
        <f>E11^2/24</f>
        <v>770.66666666666663</v>
      </c>
      <c r="J4" s="9"/>
      <c r="K4" s="9"/>
      <c r="L4" s="9"/>
      <c r="M4" s="9"/>
      <c r="N4" s="9"/>
      <c r="O4" s="9"/>
      <c r="P4" s="3" t="s">
        <v>15</v>
      </c>
      <c r="Q4" s="8">
        <f>I3-1</f>
        <v>2</v>
      </c>
      <c r="R4" s="12">
        <f>SUMSQ(B11:D11)/8-I4</f>
        <v>1.0833333333333712</v>
      </c>
      <c r="S4" s="12">
        <f t="shared" ref="S4:S9" si="1">R4/Q4</f>
        <v>0.54166666666668561</v>
      </c>
      <c r="T4" s="13">
        <f>S4/S$9</f>
        <v>4.7894736842109227</v>
      </c>
      <c r="U4" s="10" t="s">
        <v>22</v>
      </c>
      <c r="V4" s="6">
        <v>3.74</v>
      </c>
      <c r="W4" s="5">
        <v>6.51</v>
      </c>
      <c r="Y4" s="101"/>
      <c r="Z4" s="58" t="s">
        <v>34</v>
      </c>
      <c r="AA4" s="58"/>
      <c r="AB4" s="58" t="s">
        <v>35</v>
      </c>
      <c r="AC4" s="58"/>
      <c r="AD4" s="58" t="s">
        <v>36</v>
      </c>
      <c r="AE4" s="58"/>
      <c r="AF4" s="58" t="s">
        <v>37</v>
      </c>
      <c r="AG4" s="58"/>
      <c r="AH4" s="42"/>
      <c r="AI4" s="101"/>
      <c r="AJ4" s="58" t="s">
        <v>34</v>
      </c>
      <c r="AK4" s="58"/>
      <c r="AL4" s="58"/>
      <c r="AM4" s="58" t="s">
        <v>35</v>
      </c>
      <c r="AN4" s="58"/>
      <c r="AO4" s="58"/>
      <c r="AP4" s="58" t="s">
        <v>36</v>
      </c>
      <c r="AQ4" s="58"/>
      <c r="AR4" s="58"/>
      <c r="AS4" s="58" t="s">
        <v>37</v>
      </c>
      <c r="AT4" s="58"/>
      <c r="AU4" s="58"/>
      <c r="AV4" s="109"/>
    </row>
    <row r="5" spans="1:48" ht="16.5" thickBot="1" x14ac:dyDescent="0.3">
      <c r="A5" s="47" t="s">
        <v>48</v>
      </c>
      <c r="B5" s="36">
        <v>6</v>
      </c>
      <c r="C5" s="48">
        <v>6</v>
      </c>
      <c r="D5" s="14">
        <v>5</v>
      </c>
      <c r="E5" s="15">
        <f>SUM(B5:D5)</f>
        <v>17</v>
      </c>
      <c r="F5" s="16">
        <f t="shared" si="0"/>
        <v>5.666666666666667</v>
      </c>
      <c r="H5" t="s">
        <v>58</v>
      </c>
      <c r="I5" s="9"/>
      <c r="J5" s="9"/>
      <c r="K5" s="9"/>
      <c r="L5" s="9"/>
      <c r="M5" s="9"/>
      <c r="N5" s="9"/>
      <c r="O5" s="9"/>
      <c r="P5" s="3" t="s">
        <v>16</v>
      </c>
      <c r="Q5" s="8">
        <f>I1*I2-1</f>
        <v>7</v>
      </c>
      <c r="R5" s="12">
        <f>SUMSQ(E3:E10)/3-I4</f>
        <v>2.6666666666667425</v>
      </c>
      <c r="S5" s="12">
        <f t="shared" si="1"/>
        <v>0.38095238095239176</v>
      </c>
      <c r="T5" s="13">
        <f>S5/S$9</f>
        <v>3.3684210526318354</v>
      </c>
      <c r="U5" s="10" t="s">
        <v>22</v>
      </c>
      <c r="V5" s="6">
        <v>2.76</v>
      </c>
      <c r="W5" s="32">
        <v>4.28</v>
      </c>
      <c r="Y5" s="40" t="s">
        <v>38</v>
      </c>
      <c r="Z5" s="41">
        <f>I8/3</f>
        <v>6</v>
      </c>
      <c r="AA5" s="56" t="s">
        <v>86</v>
      </c>
      <c r="AB5" s="41">
        <v>6</v>
      </c>
      <c r="AC5" s="41" t="s">
        <v>85</v>
      </c>
      <c r="AD5" s="41">
        <v>5.67</v>
      </c>
      <c r="AE5" s="41" t="s">
        <v>85</v>
      </c>
      <c r="AF5" s="41">
        <v>5.67</v>
      </c>
      <c r="AG5" s="41" t="s">
        <v>85</v>
      </c>
      <c r="AI5" s="40" t="s">
        <v>38</v>
      </c>
      <c r="AJ5" s="41">
        <f>Z5</f>
        <v>6</v>
      </c>
      <c r="AK5" s="45" t="s">
        <v>86</v>
      </c>
      <c r="AL5" s="41" t="s">
        <v>32</v>
      </c>
      <c r="AM5" s="41">
        <f>AB5</f>
        <v>6</v>
      </c>
      <c r="AN5" s="41" t="s">
        <v>85</v>
      </c>
      <c r="AO5" s="41" t="s">
        <v>32</v>
      </c>
      <c r="AP5" s="41">
        <f>AD5</f>
        <v>5.67</v>
      </c>
      <c r="AQ5" s="41" t="s">
        <v>85</v>
      </c>
      <c r="AR5" s="41" t="s">
        <v>32</v>
      </c>
      <c r="AS5" s="41">
        <f>AF5</f>
        <v>5.67</v>
      </c>
      <c r="AT5" s="41" t="s">
        <v>85</v>
      </c>
      <c r="AU5" s="41" t="s">
        <v>32</v>
      </c>
      <c r="AV5" s="110">
        <f>Z19</f>
        <v>0.79819501113050073</v>
      </c>
    </row>
    <row r="6" spans="1:48" ht="15.75" customHeight="1" thickBot="1" x14ac:dyDescent="0.3">
      <c r="A6" s="47" t="s">
        <v>50</v>
      </c>
      <c r="B6" s="36">
        <v>6</v>
      </c>
      <c r="C6" s="48">
        <v>6</v>
      </c>
      <c r="D6" s="14">
        <v>5</v>
      </c>
      <c r="E6" s="15">
        <f t="shared" ref="E6:E9" si="2">SUM(B6:D6)</f>
        <v>17</v>
      </c>
      <c r="F6" s="16">
        <f t="shared" si="0"/>
        <v>5.666666666666667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O6" s="9"/>
      <c r="P6" s="3" t="s">
        <v>24</v>
      </c>
      <c r="Q6" s="18">
        <f>I1-1</f>
        <v>1</v>
      </c>
      <c r="R6" s="12">
        <f>SUMSQ(M8:M9)/12-I4</f>
        <v>0.66666666666674246</v>
      </c>
      <c r="S6" s="12">
        <f t="shared" si="1"/>
        <v>0.66666666666674246</v>
      </c>
      <c r="T6" s="13">
        <f t="shared" ref="T6:T8" si="3">S6/S$9</f>
        <v>5.894736842106215</v>
      </c>
      <c r="U6" s="10" t="s">
        <v>22</v>
      </c>
      <c r="V6" s="6">
        <v>4.5999999999999996</v>
      </c>
      <c r="W6" s="5">
        <v>8.86</v>
      </c>
      <c r="Y6" s="40" t="s">
        <v>25</v>
      </c>
      <c r="Z6" s="63">
        <v>5</v>
      </c>
      <c r="AA6" s="64" t="s">
        <v>85</v>
      </c>
      <c r="AB6" s="63">
        <v>5.67</v>
      </c>
      <c r="AC6" s="63" t="s">
        <v>85</v>
      </c>
      <c r="AD6" s="63">
        <v>6</v>
      </c>
      <c r="AE6" s="65" t="s">
        <v>85</v>
      </c>
      <c r="AF6" s="63">
        <v>5.33</v>
      </c>
      <c r="AG6" s="65" t="s">
        <v>85</v>
      </c>
      <c r="AI6" s="40" t="s">
        <v>25</v>
      </c>
      <c r="AJ6" s="63">
        <f>Z6</f>
        <v>5</v>
      </c>
      <c r="AK6" s="66" t="s">
        <v>85</v>
      </c>
      <c r="AL6" s="63" t="s">
        <v>32</v>
      </c>
      <c r="AM6" s="63">
        <f>AB6</f>
        <v>5.67</v>
      </c>
      <c r="AN6" s="65" t="s">
        <v>85</v>
      </c>
      <c r="AO6" s="65" t="s">
        <v>88</v>
      </c>
      <c r="AP6" s="63">
        <f>AD6</f>
        <v>6</v>
      </c>
      <c r="AQ6" s="65" t="s">
        <v>85</v>
      </c>
      <c r="AR6" s="65" t="s">
        <v>89</v>
      </c>
      <c r="AS6" s="63">
        <f>AF6</f>
        <v>5.33</v>
      </c>
      <c r="AT6" s="65" t="s">
        <v>85</v>
      </c>
      <c r="AU6" s="65" t="s">
        <v>88</v>
      </c>
      <c r="AV6" s="111"/>
    </row>
    <row r="7" spans="1:48" ht="16.5" thickBot="1" x14ac:dyDescent="0.3">
      <c r="A7" s="47" t="s">
        <v>45</v>
      </c>
      <c r="B7" s="50">
        <v>5</v>
      </c>
      <c r="C7" s="48">
        <v>5</v>
      </c>
      <c r="D7" s="14">
        <v>5</v>
      </c>
      <c r="E7" s="15">
        <f t="shared" si="2"/>
        <v>15</v>
      </c>
      <c r="F7" s="16">
        <f>E7/3</f>
        <v>5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O7" s="9"/>
      <c r="P7" s="3" t="s">
        <v>32</v>
      </c>
      <c r="Q7" s="18">
        <f>I2-1</f>
        <v>3</v>
      </c>
      <c r="R7" s="12">
        <f>SUMSQ(I10:L10)/6-I4</f>
        <v>0.66666666666674246</v>
      </c>
      <c r="S7" s="12">
        <f t="shared" si="1"/>
        <v>0.2222222222222475</v>
      </c>
      <c r="T7" s="13">
        <f t="shared" si="3"/>
        <v>1.9649122807020718</v>
      </c>
      <c r="U7" s="10" t="s">
        <v>21</v>
      </c>
      <c r="V7" s="6">
        <v>3.34</v>
      </c>
      <c r="W7" s="5">
        <v>5.56</v>
      </c>
      <c r="Y7" s="62" t="s">
        <v>30</v>
      </c>
      <c r="Z7" s="114">
        <f>Z11</f>
        <v>0.58888967860832131</v>
      </c>
      <c r="AA7" s="115"/>
      <c r="AB7" s="115"/>
      <c r="AC7" s="115"/>
      <c r="AD7" s="115"/>
      <c r="AE7" s="115"/>
      <c r="AF7" s="115"/>
      <c r="AG7" s="116"/>
      <c r="AI7" s="62" t="s">
        <v>30</v>
      </c>
      <c r="AJ7" s="114">
        <f>Z7</f>
        <v>0.58888967860832131</v>
      </c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6"/>
      <c r="AV7" s="112"/>
    </row>
    <row r="8" spans="1:48" ht="16.5" thickBot="1" x14ac:dyDescent="0.3">
      <c r="A8" s="47" t="s">
        <v>47</v>
      </c>
      <c r="B8" s="51">
        <v>6</v>
      </c>
      <c r="C8" s="48">
        <v>6</v>
      </c>
      <c r="D8" s="14">
        <v>5</v>
      </c>
      <c r="E8" s="15">
        <f t="shared" si="2"/>
        <v>17</v>
      </c>
      <c r="F8" s="16">
        <f t="shared" si="0"/>
        <v>5.666666666666667</v>
      </c>
      <c r="H8" s="1" t="s">
        <v>38</v>
      </c>
      <c r="I8" s="46">
        <f>E3</f>
        <v>18</v>
      </c>
      <c r="J8" s="46">
        <v>18</v>
      </c>
      <c r="K8" s="46">
        <v>17</v>
      </c>
      <c r="L8" s="46">
        <v>17</v>
      </c>
      <c r="M8" s="59">
        <f>SUM(I8:L8)</f>
        <v>70</v>
      </c>
      <c r="N8" s="17">
        <f>M8/4</f>
        <v>17.5</v>
      </c>
      <c r="O8" s="9"/>
      <c r="P8" s="19" t="s">
        <v>43</v>
      </c>
      <c r="Q8" s="22">
        <f>Q6*Q7</f>
        <v>3</v>
      </c>
      <c r="R8" s="20">
        <f>R5-R6-R7</f>
        <v>1.3333333333332575</v>
      </c>
      <c r="S8" s="20">
        <f t="shared" si="1"/>
        <v>0.44444444444441916</v>
      </c>
      <c r="T8" s="23">
        <f t="shared" si="3"/>
        <v>3.9298245614034735</v>
      </c>
      <c r="U8" s="24" t="s">
        <v>22</v>
      </c>
      <c r="V8" s="25">
        <v>3.34</v>
      </c>
      <c r="W8" s="21">
        <v>5.56</v>
      </c>
    </row>
    <row r="9" spans="1:48" ht="16.5" thickBot="1" x14ac:dyDescent="0.3">
      <c r="A9" s="47" t="s">
        <v>49</v>
      </c>
      <c r="B9" s="36">
        <v>6</v>
      </c>
      <c r="C9" s="48">
        <v>6</v>
      </c>
      <c r="D9" s="14">
        <v>6</v>
      </c>
      <c r="E9" s="15">
        <f t="shared" si="2"/>
        <v>18</v>
      </c>
      <c r="F9" s="16">
        <f t="shared" si="0"/>
        <v>6</v>
      </c>
      <c r="H9" s="1" t="s">
        <v>25</v>
      </c>
      <c r="I9" s="16">
        <v>15</v>
      </c>
      <c r="J9" s="16">
        <v>17</v>
      </c>
      <c r="K9" s="17">
        <v>18</v>
      </c>
      <c r="L9" s="17">
        <v>16</v>
      </c>
      <c r="M9" s="7">
        <f>SUM(I9:L9)</f>
        <v>66</v>
      </c>
      <c r="N9" s="17">
        <f>M9/4</f>
        <v>16.5</v>
      </c>
      <c r="O9" s="9"/>
      <c r="P9" s="26" t="s">
        <v>17</v>
      </c>
      <c r="Q9" s="27">
        <f>Q5*Q4</f>
        <v>14</v>
      </c>
      <c r="R9" s="28">
        <f>R10-R4-R5</f>
        <v>1.5833333333332575</v>
      </c>
      <c r="S9" s="28">
        <f t="shared" si="1"/>
        <v>0.11309523809523268</v>
      </c>
      <c r="T9" s="28"/>
      <c r="U9" s="29"/>
      <c r="V9" s="29"/>
      <c r="W9" s="29"/>
      <c r="Y9" s="37" t="s">
        <v>56</v>
      </c>
      <c r="Z9" s="89">
        <v>3.0329999999999999</v>
      </c>
    </row>
    <row r="10" spans="1:48" ht="16.5" thickBot="1" x14ac:dyDescent="0.3">
      <c r="A10" s="47" t="s">
        <v>51</v>
      </c>
      <c r="B10" s="36">
        <v>6</v>
      </c>
      <c r="C10" s="48">
        <v>5</v>
      </c>
      <c r="D10" s="14">
        <v>5</v>
      </c>
      <c r="E10" s="15">
        <f>SUM(B10:D10)</f>
        <v>16</v>
      </c>
      <c r="F10" s="16">
        <f>AVERAGE(B10:D10)</f>
        <v>5.333333333333333</v>
      </c>
      <c r="H10" s="1" t="s">
        <v>2</v>
      </c>
      <c r="I10" s="16">
        <f>SUM(I8:I9)</f>
        <v>33</v>
      </c>
      <c r="J10" s="16">
        <f>SUM(J8:J9)</f>
        <v>35</v>
      </c>
      <c r="K10" s="16">
        <f>SUM(K8:K9)</f>
        <v>35</v>
      </c>
      <c r="L10" s="16">
        <f>SUM(L8:L9)</f>
        <v>33</v>
      </c>
      <c r="M10" s="8">
        <f>SUM(I10:L10)</f>
        <v>136</v>
      </c>
      <c r="N10" s="8"/>
      <c r="O10" s="9"/>
      <c r="P10" s="33" t="s">
        <v>18</v>
      </c>
      <c r="Q10" s="31">
        <f>I1*I2*I3-1</f>
        <v>23</v>
      </c>
      <c r="R10" s="30">
        <f>SUMSQ(B3:D10)-I4</f>
        <v>5.3333333333333712</v>
      </c>
      <c r="S10" s="30"/>
      <c r="T10" s="30"/>
      <c r="U10" s="30"/>
      <c r="V10" s="30"/>
      <c r="W10" s="30"/>
      <c r="Y10" t="s">
        <v>31</v>
      </c>
      <c r="Z10" s="57">
        <f>S9</f>
        <v>0.11309523809523268</v>
      </c>
    </row>
    <row r="11" spans="1:48" ht="16.5" thickBot="1" x14ac:dyDescent="0.3">
      <c r="A11" s="1" t="s">
        <v>7</v>
      </c>
      <c r="B11" s="49">
        <f>SUM(B3:B10)</f>
        <v>47</v>
      </c>
      <c r="C11" s="14">
        <f>SUM(C3:C10)</f>
        <v>46</v>
      </c>
      <c r="D11" s="14">
        <f>SUM(D3:D10)</f>
        <v>43</v>
      </c>
      <c r="E11" s="14">
        <f>SUM(E3:E10)</f>
        <v>136</v>
      </c>
      <c r="F11" s="8"/>
      <c r="H11" s="2" t="s">
        <v>8</v>
      </c>
      <c r="I11" s="16">
        <f>AVERAGE(I8:I9)</f>
        <v>16.5</v>
      </c>
      <c r="J11" s="16">
        <f>AVERAGE(J8:J9)</f>
        <v>17.5</v>
      </c>
      <c r="K11" s="16">
        <f>AVERAGE(K8:K9)</f>
        <v>17.5</v>
      </c>
      <c r="L11" s="16">
        <f>AVERAGE(L8:L9)</f>
        <v>16.5</v>
      </c>
      <c r="M11" s="8"/>
      <c r="N11" s="8"/>
      <c r="O11" s="9"/>
      <c r="Y11" t="s">
        <v>27</v>
      </c>
      <c r="Z11" s="89">
        <f>Z9*(Z10/3)^0.5</f>
        <v>0.58888967860832131</v>
      </c>
    </row>
    <row r="12" spans="1:48" x14ac:dyDescent="0.25">
      <c r="B12" s="9"/>
      <c r="C12" s="9"/>
      <c r="D12" s="9"/>
      <c r="E12" s="9"/>
      <c r="F12" s="9"/>
    </row>
    <row r="13" spans="1:48" ht="15.75" x14ac:dyDescent="0.25">
      <c r="B13" s="9"/>
      <c r="C13" s="9"/>
      <c r="D13" s="9"/>
      <c r="E13" s="9"/>
      <c r="F13" s="9"/>
      <c r="P13" t="s">
        <v>29</v>
      </c>
      <c r="Q13">
        <v>3.0329999999999999</v>
      </c>
      <c r="Y13" s="100" t="s">
        <v>32</v>
      </c>
      <c r="Z13" s="102" t="s">
        <v>24</v>
      </c>
      <c r="AA13" s="103"/>
      <c r="AB13" s="103"/>
      <c r="AC13" s="104"/>
    </row>
    <row r="14" spans="1:48" ht="15.75" x14ac:dyDescent="0.25">
      <c r="A14" s="34" t="s">
        <v>38</v>
      </c>
      <c r="B14" s="35" t="s">
        <v>40</v>
      </c>
      <c r="C14" s="35"/>
      <c r="D14" s="9"/>
      <c r="E14" s="9"/>
      <c r="F14" s="9"/>
      <c r="H14" s="9"/>
      <c r="I14" s="9"/>
      <c r="P14" t="s">
        <v>28</v>
      </c>
      <c r="Q14">
        <f>Q13*(S9/12)^0.5</f>
        <v>0.29444483930416065</v>
      </c>
      <c r="Y14" s="101"/>
      <c r="Z14" s="40" t="s">
        <v>38</v>
      </c>
      <c r="AA14" s="43"/>
      <c r="AB14" s="40" t="s">
        <v>25</v>
      </c>
      <c r="AC14" s="43"/>
    </row>
    <row r="15" spans="1:48" ht="15.75" x14ac:dyDescent="0.25">
      <c r="A15" s="34" t="s">
        <v>25</v>
      </c>
      <c r="B15" s="126" t="s">
        <v>41</v>
      </c>
      <c r="C15" s="126"/>
      <c r="D15" s="126"/>
      <c r="E15" s="9"/>
      <c r="F15" s="9"/>
      <c r="H15" s="9"/>
      <c r="I15" s="9"/>
      <c r="Y15" s="39" t="s">
        <v>34</v>
      </c>
      <c r="Z15" s="41">
        <f>Z5</f>
        <v>6</v>
      </c>
      <c r="AA15" s="38" t="s">
        <v>32</v>
      </c>
      <c r="AB15" s="41">
        <f>Z6</f>
        <v>5</v>
      </c>
      <c r="AC15" s="43" t="s">
        <v>32</v>
      </c>
      <c r="AD15" s="44"/>
    </row>
    <row r="16" spans="1:48" ht="15.75" x14ac:dyDescent="0.25">
      <c r="B16" s="9"/>
      <c r="C16" s="9"/>
      <c r="D16" s="9"/>
      <c r="E16" s="9"/>
      <c r="F16" s="9"/>
      <c r="I16" s="9"/>
      <c r="J16" s="9"/>
      <c r="K16" s="9"/>
      <c r="L16" s="9"/>
      <c r="P16" t="s">
        <v>91</v>
      </c>
      <c r="Y16" s="39" t="s">
        <v>35</v>
      </c>
      <c r="Z16" s="41">
        <f>AB5</f>
        <v>6</v>
      </c>
      <c r="AA16" s="38" t="s">
        <v>32</v>
      </c>
      <c r="AB16" s="41">
        <f>AB6</f>
        <v>5.67</v>
      </c>
      <c r="AC16" s="43" t="s">
        <v>88</v>
      </c>
    </row>
    <row r="17" spans="1:29" ht="15.75" x14ac:dyDescent="0.25">
      <c r="A17" s="34" t="s">
        <v>34</v>
      </c>
      <c r="B17" s="9" t="s">
        <v>64</v>
      </c>
      <c r="C17" s="9"/>
      <c r="D17" s="9"/>
      <c r="E17" s="9"/>
      <c r="F17" s="9"/>
      <c r="I17" s="9"/>
      <c r="J17" s="9"/>
      <c r="K17" s="9"/>
      <c r="L17" s="9"/>
      <c r="M17" s="9"/>
      <c r="N17" s="9"/>
      <c r="O17" s="9"/>
      <c r="P17" s="43" t="s">
        <v>16</v>
      </c>
      <c r="Q17" s="43" t="s">
        <v>8</v>
      </c>
      <c r="R17" t="s">
        <v>83</v>
      </c>
      <c r="S17" t="s">
        <v>84</v>
      </c>
      <c r="Y17" s="39" t="s">
        <v>36</v>
      </c>
      <c r="Z17" s="41">
        <f>AD5</f>
        <v>5.67</v>
      </c>
      <c r="AA17" s="38" t="s">
        <v>32</v>
      </c>
      <c r="AB17" s="41">
        <f>AD6</f>
        <v>6</v>
      </c>
      <c r="AC17" s="43" t="s">
        <v>89</v>
      </c>
    </row>
    <row r="18" spans="1:29" ht="15.75" x14ac:dyDescent="0.25">
      <c r="A18" s="34" t="s">
        <v>35</v>
      </c>
      <c r="B18" s="9" t="s">
        <v>65</v>
      </c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  <c r="P18" s="43" t="s">
        <v>25</v>
      </c>
      <c r="Q18" s="75">
        <v>16.5</v>
      </c>
      <c r="R18" t="s">
        <v>85</v>
      </c>
      <c r="S18" s="44">
        <f>Q18+Q14</f>
        <v>16.794444839304159</v>
      </c>
      <c r="Y18" s="39" t="s">
        <v>37</v>
      </c>
      <c r="Z18" s="41">
        <f>AF5</f>
        <v>5.67</v>
      </c>
      <c r="AA18" s="38" t="s">
        <v>32</v>
      </c>
      <c r="AB18" s="41">
        <f>AF6</f>
        <v>5.33</v>
      </c>
      <c r="AC18" s="43" t="s">
        <v>88</v>
      </c>
    </row>
    <row r="19" spans="1:29" ht="15.75" x14ac:dyDescent="0.25">
      <c r="A19" s="34" t="s">
        <v>36</v>
      </c>
      <c r="B19" s="9" t="s">
        <v>39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  <c r="P19" s="43" t="s">
        <v>38</v>
      </c>
      <c r="Q19" s="75">
        <v>17.5</v>
      </c>
      <c r="R19" t="s">
        <v>86</v>
      </c>
      <c r="S19" s="44">
        <f>Q19+Q14</f>
        <v>17.794444839304159</v>
      </c>
      <c r="Y19" s="39" t="s">
        <v>30</v>
      </c>
      <c r="Z19" s="105">
        <f>Z23</f>
        <v>0.79819501113050073</v>
      </c>
      <c r="AA19" s="106"/>
      <c r="AB19" s="106"/>
      <c r="AC19" s="107"/>
    </row>
    <row r="20" spans="1:29" ht="15.75" x14ac:dyDescent="0.25">
      <c r="A20" s="34" t="s">
        <v>37</v>
      </c>
      <c r="B20" s="9" t="s">
        <v>66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</row>
    <row r="21" spans="1:29" ht="15.75" x14ac:dyDescent="0.25">
      <c r="A21" s="34"/>
      <c r="B21" s="9"/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  <c r="P21" t="s">
        <v>92</v>
      </c>
      <c r="Y21" s="37" t="s">
        <v>33</v>
      </c>
      <c r="Z21" s="89">
        <v>4.1109999999999998</v>
      </c>
    </row>
    <row r="22" spans="1:29" x14ac:dyDescent="0.25">
      <c r="B22" s="9"/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  <c r="P22" s="43" t="s">
        <v>16</v>
      </c>
      <c r="Q22" s="75" t="s">
        <v>8</v>
      </c>
      <c r="Y22" t="s">
        <v>31</v>
      </c>
      <c r="Z22" s="57">
        <f>S9</f>
        <v>0.11309523809523268</v>
      </c>
    </row>
    <row r="23" spans="1:29" x14ac:dyDescent="0.25">
      <c r="B23" s="9"/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  <c r="P23" s="43" t="s">
        <v>34</v>
      </c>
      <c r="Q23" s="75">
        <v>16.5</v>
      </c>
      <c r="S23" s="44"/>
      <c r="Y23" t="s">
        <v>27</v>
      </c>
      <c r="Z23" s="44">
        <f>Z21*(Z22/3)^0.5</f>
        <v>0.79819501113050073</v>
      </c>
    </row>
    <row r="24" spans="1:29" x14ac:dyDescent="0.25">
      <c r="P24" s="43" t="s">
        <v>35</v>
      </c>
      <c r="Q24" s="75">
        <v>17.5</v>
      </c>
      <c r="S24" s="44"/>
    </row>
    <row r="25" spans="1:29" x14ac:dyDescent="0.25">
      <c r="P25" s="43" t="s">
        <v>36</v>
      </c>
      <c r="Q25" s="75">
        <v>17.5</v>
      </c>
      <c r="S25" s="44"/>
    </row>
    <row r="26" spans="1:29" x14ac:dyDescent="0.25">
      <c r="P26" s="43" t="s">
        <v>37</v>
      </c>
      <c r="Q26" s="75">
        <v>16.5</v>
      </c>
      <c r="S26" s="44"/>
    </row>
  </sheetData>
  <mergeCells count="21">
    <mergeCell ref="A1:A2"/>
    <mergeCell ref="B1:D1"/>
    <mergeCell ref="E1:E2"/>
    <mergeCell ref="F1:F2"/>
    <mergeCell ref="B15:D15"/>
    <mergeCell ref="H6:H7"/>
    <mergeCell ref="N6:N7"/>
    <mergeCell ref="P2:W2"/>
    <mergeCell ref="I6:L6"/>
    <mergeCell ref="M6:M7"/>
    <mergeCell ref="Y3:Y4"/>
    <mergeCell ref="Z3:AG3"/>
    <mergeCell ref="AI3:AI4"/>
    <mergeCell ref="AJ3:AU3"/>
    <mergeCell ref="AV3:AV4"/>
    <mergeCell ref="Z19:AC19"/>
    <mergeCell ref="AV5:AV7"/>
    <mergeCell ref="Z7:AG7"/>
    <mergeCell ref="AJ7:AU7"/>
    <mergeCell ref="Y13:Y14"/>
    <mergeCell ref="Z13:AC1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23"/>
  <sheetViews>
    <sheetView topLeftCell="D1" zoomScale="90" zoomScaleNormal="90" workbookViewId="0">
      <selection activeCell="Q16" sqref="Q16"/>
    </sheetView>
  </sheetViews>
  <sheetFormatPr defaultRowHeight="15" x14ac:dyDescent="0.25"/>
  <cols>
    <col min="1" max="1" width="14.7109375" customWidth="1"/>
    <col min="16" max="16" width="12.85546875" customWidth="1"/>
    <col min="26" max="26" width="6.140625" customWidth="1"/>
    <col min="27" max="27" width="6.28515625" customWidth="1"/>
    <col min="28" max="28" width="6.42578125" customWidth="1"/>
    <col min="29" max="29" width="7.28515625" customWidth="1"/>
    <col min="30" max="30" width="7" customWidth="1"/>
    <col min="31" max="31" width="7.5703125" customWidth="1"/>
  </cols>
  <sheetData>
    <row r="1" spans="1:23" ht="15.7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  <c r="J1" s="9"/>
      <c r="K1" s="9"/>
      <c r="L1" s="9"/>
      <c r="M1" s="9"/>
      <c r="N1" s="9"/>
      <c r="O1" s="9"/>
    </row>
    <row r="2" spans="1:23" ht="15.7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J2" s="9"/>
      <c r="K2" s="9"/>
      <c r="L2" s="9"/>
      <c r="M2" s="9"/>
      <c r="N2" s="9"/>
      <c r="O2" s="9"/>
      <c r="P2" s="132" t="s">
        <v>60</v>
      </c>
      <c r="Q2" s="133"/>
      <c r="R2" s="133"/>
      <c r="S2" s="133"/>
      <c r="T2" s="133"/>
      <c r="U2" s="133"/>
      <c r="V2" s="133"/>
      <c r="W2" s="134"/>
    </row>
    <row r="3" spans="1:23" ht="16.5" thickBot="1" x14ac:dyDescent="0.3">
      <c r="A3" s="1" t="s">
        <v>44</v>
      </c>
      <c r="B3" s="53">
        <v>7</v>
      </c>
      <c r="C3" s="54">
        <v>7</v>
      </c>
      <c r="D3" s="14">
        <v>8</v>
      </c>
      <c r="E3" s="15">
        <f>SUM(B3:D3)</f>
        <v>22</v>
      </c>
      <c r="F3" s="16">
        <f>E3/3</f>
        <v>7.333333333333333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</row>
    <row r="4" spans="1:23" ht="16.5" thickBot="1" x14ac:dyDescent="0.3">
      <c r="A4" s="47" t="s">
        <v>46</v>
      </c>
      <c r="B4" s="52">
        <v>8</v>
      </c>
      <c r="C4" s="48">
        <v>8</v>
      </c>
      <c r="D4" s="14">
        <v>7</v>
      </c>
      <c r="E4" s="15">
        <f>SUM(B4:D4)</f>
        <v>23</v>
      </c>
      <c r="F4" s="16">
        <f t="shared" ref="F4:F9" si="0">E4/3</f>
        <v>7.666666666666667</v>
      </c>
      <c r="H4" s="11" t="s">
        <v>20</v>
      </c>
      <c r="I4" s="9">
        <f>E11^2/24</f>
        <v>1276.0416666666667</v>
      </c>
      <c r="J4" s="9"/>
      <c r="K4" s="9"/>
      <c r="L4" s="9"/>
      <c r="M4" s="9"/>
      <c r="N4" s="9"/>
      <c r="O4" s="9"/>
      <c r="P4" s="3" t="s">
        <v>15</v>
      </c>
      <c r="Q4" s="8">
        <f>I3-1</f>
        <v>2</v>
      </c>
      <c r="R4" s="12">
        <f>SUMSQ(B11:D11)/8-I4</f>
        <v>1.5833333333332575</v>
      </c>
      <c r="S4" s="12">
        <f t="shared" ref="S4:S9" si="1">R4/Q4</f>
        <v>0.79166666666662877</v>
      </c>
      <c r="T4" s="13">
        <f>S4/S$9</f>
        <v>2.5094339622639876</v>
      </c>
      <c r="U4" s="10" t="s">
        <v>21</v>
      </c>
      <c r="V4" s="6">
        <v>3.74</v>
      </c>
      <c r="W4" s="5">
        <v>6.51</v>
      </c>
    </row>
    <row r="5" spans="1:23" ht="16.5" thickBot="1" x14ac:dyDescent="0.3">
      <c r="A5" s="47" t="s">
        <v>48</v>
      </c>
      <c r="B5" s="36">
        <v>8</v>
      </c>
      <c r="C5" s="48">
        <v>7</v>
      </c>
      <c r="D5" s="14">
        <v>7</v>
      </c>
      <c r="E5" s="15">
        <f>SUM(B5:D5)</f>
        <v>22</v>
      </c>
      <c r="F5" s="16">
        <f t="shared" si="0"/>
        <v>7.333333333333333</v>
      </c>
      <c r="H5" t="s">
        <v>54</v>
      </c>
      <c r="I5" s="9"/>
      <c r="J5" s="9"/>
      <c r="K5" s="9"/>
      <c r="L5" s="9"/>
      <c r="M5" s="9"/>
      <c r="N5" s="9"/>
      <c r="O5" s="9"/>
      <c r="P5" s="3" t="s">
        <v>16</v>
      </c>
      <c r="Q5" s="8">
        <f>I1*I2-1</f>
        <v>7</v>
      </c>
      <c r="R5" s="12">
        <f>SUMSQ(E3:E10)/3-I4</f>
        <v>2.9583333333332575</v>
      </c>
      <c r="S5" s="12">
        <f t="shared" si="1"/>
        <v>0.42261904761903679</v>
      </c>
      <c r="T5" s="13">
        <f>S5/S$9</f>
        <v>1.3396226415093766</v>
      </c>
      <c r="U5" s="10" t="s">
        <v>21</v>
      </c>
      <c r="V5" s="6">
        <v>2.76</v>
      </c>
      <c r="W5" s="32">
        <v>4.28</v>
      </c>
    </row>
    <row r="6" spans="1:23" ht="15.75" customHeight="1" thickBot="1" x14ac:dyDescent="0.3">
      <c r="A6" s="47" t="s">
        <v>50</v>
      </c>
      <c r="B6" s="36">
        <v>8</v>
      </c>
      <c r="C6" s="48">
        <v>7</v>
      </c>
      <c r="D6" s="14">
        <v>6</v>
      </c>
      <c r="E6" s="15">
        <f t="shared" ref="E6:E9" si="2">SUM(B6:D6)</f>
        <v>21</v>
      </c>
      <c r="F6" s="16">
        <f t="shared" si="0"/>
        <v>7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O6" s="9"/>
      <c r="P6" s="3" t="s">
        <v>24</v>
      </c>
      <c r="Q6" s="18">
        <f>I1-1</f>
        <v>1</v>
      </c>
      <c r="R6" s="12">
        <f>SUMSQ(M8:M9)/12-I4</f>
        <v>4.1666666666515084E-2</v>
      </c>
      <c r="S6" s="12">
        <f t="shared" si="1"/>
        <v>4.1666666666515084E-2</v>
      </c>
      <c r="T6" s="13">
        <f t="shared" ref="T6:T8" si="3">S6/S$9</f>
        <v>0.13207547169763045</v>
      </c>
      <c r="U6" s="10" t="s">
        <v>21</v>
      </c>
      <c r="V6" s="77">
        <v>4.5999999999999996</v>
      </c>
      <c r="W6" s="5">
        <v>8.86</v>
      </c>
    </row>
    <row r="7" spans="1:23" ht="16.5" thickBot="1" x14ac:dyDescent="0.3">
      <c r="A7" s="47" t="s">
        <v>45</v>
      </c>
      <c r="B7" s="50">
        <v>7</v>
      </c>
      <c r="C7" s="48">
        <v>7</v>
      </c>
      <c r="D7" s="14">
        <v>7</v>
      </c>
      <c r="E7" s="15">
        <f t="shared" si="2"/>
        <v>21</v>
      </c>
      <c r="F7" s="16">
        <f>E7/3</f>
        <v>7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O7" s="9"/>
      <c r="P7" s="3" t="s">
        <v>32</v>
      </c>
      <c r="Q7" s="18">
        <f>I2-1</f>
        <v>3</v>
      </c>
      <c r="R7" s="12">
        <f>SUMSQ(I10:L10)/6-I4</f>
        <v>2.4583333333332575</v>
      </c>
      <c r="S7" s="12">
        <f t="shared" si="1"/>
        <v>0.81944444444441922</v>
      </c>
      <c r="T7" s="13">
        <f t="shared" si="3"/>
        <v>2.597484276729435</v>
      </c>
      <c r="U7" s="10" t="s">
        <v>21</v>
      </c>
      <c r="V7" s="6">
        <v>3.34</v>
      </c>
      <c r="W7" s="5">
        <v>5.56</v>
      </c>
    </row>
    <row r="8" spans="1:23" ht="16.5" thickBot="1" x14ac:dyDescent="0.3">
      <c r="A8" s="47" t="s">
        <v>47</v>
      </c>
      <c r="B8" s="51">
        <v>8</v>
      </c>
      <c r="C8" s="48">
        <v>8</v>
      </c>
      <c r="D8" s="14">
        <v>7</v>
      </c>
      <c r="E8" s="15">
        <f t="shared" si="2"/>
        <v>23</v>
      </c>
      <c r="F8" s="16">
        <f t="shared" si="0"/>
        <v>7.666666666666667</v>
      </c>
      <c r="H8" s="1" t="s">
        <v>38</v>
      </c>
      <c r="I8" s="46">
        <f>E3</f>
        <v>22</v>
      </c>
      <c r="J8" s="46">
        <v>23</v>
      </c>
      <c r="K8" s="46">
        <v>22</v>
      </c>
      <c r="L8" s="46">
        <v>21</v>
      </c>
      <c r="M8" s="59">
        <f>SUM(I8:L8)</f>
        <v>88</v>
      </c>
      <c r="N8" s="17">
        <f>M8/4</f>
        <v>22</v>
      </c>
      <c r="O8" s="9"/>
      <c r="P8" s="19" t="s">
        <v>43</v>
      </c>
      <c r="Q8" s="22">
        <f>Q6*Q7</f>
        <v>3</v>
      </c>
      <c r="R8" s="20">
        <f>R5-R6-R7</f>
        <v>0.45833333333348492</v>
      </c>
      <c r="S8" s="20">
        <f t="shared" si="1"/>
        <v>0.15277777777782831</v>
      </c>
      <c r="T8" s="23">
        <f t="shared" si="3"/>
        <v>0.48427672955990025</v>
      </c>
      <c r="U8" s="24" t="s">
        <v>21</v>
      </c>
      <c r="V8" s="25">
        <v>3.34</v>
      </c>
      <c r="W8" s="21">
        <v>5.56</v>
      </c>
    </row>
    <row r="9" spans="1:23" ht="16.5" thickBot="1" x14ac:dyDescent="0.3">
      <c r="A9" s="47" t="s">
        <v>49</v>
      </c>
      <c r="B9" s="36">
        <v>8</v>
      </c>
      <c r="C9" s="48">
        <v>8</v>
      </c>
      <c r="D9" s="14">
        <v>7</v>
      </c>
      <c r="E9" s="15">
        <f t="shared" si="2"/>
        <v>23</v>
      </c>
      <c r="F9" s="16">
        <f t="shared" si="0"/>
        <v>7.666666666666667</v>
      </c>
      <c r="H9" s="1" t="s">
        <v>25</v>
      </c>
      <c r="I9" s="16">
        <v>21</v>
      </c>
      <c r="J9" s="16">
        <v>23</v>
      </c>
      <c r="K9" s="17">
        <f>E8</f>
        <v>23</v>
      </c>
      <c r="L9" s="17">
        <f>E10</f>
        <v>20</v>
      </c>
      <c r="M9" s="7">
        <f>SUM(I9:L9)</f>
        <v>87</v>
      </c>
      <c r="N9" s="17">
        <f>M9/4</f>
        <v>21.75</v>
      </c>
      <c r="O9" s="9"/>
      <c r="P9" s="26" t="s">
        <v>17</v>
      </c>
      <c r="Q9" s="27">
        <f>Q5*Q4</f>
        <v>14</v>
      </c>
      <c r="R9" s="28">
        <f>R10-R4-R5</f>
        <v>4.4166666666667425</v>
      </c>
      <c r="S9" s="28">
        <f t="shared" si="1"/>
        <v>0.31547619047619591</v>
      </c>
      <c r="T9" s="28"/>
      <c r="U9" s="29"/>
      <c r="V9" s="29"/>
      <c r="W9" s="29"/>
    </row>
    <row r="10" spans="1:23" ht="16.5" thickBot="1" x14ac:dyDescent="0.3">
      <c r="A10" s="47" t="s">
        <v>51</v>
      </c>
      <c r="B10" s="36">
        <v>7</v>
      </c>
      <c r="C10" s="48">
        <v>6</v>
      </c>
      <c r="D10" s="14">
        <v>7</v>
      </c>
      <c r="E10" s="15">
        <f>SUM(B10:D10)</f>
        <v>20</v>
      </c>
      <c r="F10" s="16">
        <f>AVERAGE(B10:D10)</f>
        <v>6.666666666666667</v>
      </c>
      <c r="H10" s="1" t="s">
        <v>2</v>
      </c>
      <c r="I10" s="16">
        <f>SUM(I8:I9)</f>
        <v>43</v>
      </c>
      <c r="J10" s="16">
        <f>SUM(J8:J9)</f>
        <v>46</v>
      </c>
      <c r="K10" s="16">
        <f>SUM(K8:K9)</f>
        <v>45</v>
      </c>
      <c r="L10" s="16">
        <f>SUM(L8:L9)</f>
        <v>41</v>
      </c>
      <c r="M10" s="8">
        <f>SUM(I10:L10)</f>
        <v>175</v>
      </c>
      <c r="N10" s="8"/>
      <c r="O10" s="9"/>
      <c r="P10" s="33" t="s">
        <v>18</v>
      </c>
      <c r="Q10" s="31">
        <f>I1*I2*I3-1</f>
        <v>23</v>
      </c>
      <c r="R10" s="30">
        <f>SUMSQ(B3:D10)-I4</f>
        <v>8.9583333333332575</v>
      </c>
      <c r="S10" s="30"/>
      <c r="T10" s="30"/>
      <c r="U10" s="30"/>
      <c r="V10" s="30"/>
      <c r="W10" s="30"/>
    </row>
    <row r="11" spans="1:23" ht="16.5" thickBot="1" x14ac:dyDescent="0.3">
      <c r="A11" s="1" t="s">
        <v>7</v>
      </c>
      <c r="B11" s="49">
        <f>SUM(B3:B10)</f>
        <v>61</v>
      </c>
      <c r="C11" s="14">
        <f>SUM(C3:C10)</f>
        <v>58</v>
      </c>
      <c r="D11" s="14">
        <f>SUM(D3:D10)</f>
        <v>56</v>
      </c>
      <c r="E11" s="14">
        <f>SUM(E3:E10)</f>
        <v>175</v>
      </c>
      <c r="F11" s="8"/>
      <c r="H11" s="2" t="s">
        <v>8</v>
      </c>
      <c r="I11" s="16">
        <f>I10/2</f>
        <v>21.5</v>
      </c>
      <c r="J11" s="16">
        <f>AVERAGE(J8:J9)</f>
        <v>23</v>
      </c>
      <c r="K11" s="16">
        <f>AVERAGE(K8:K9)</f>
        <v>22.5</v>
      </c>
      <c r="L11" s="16">
        <f>L10/2</f>
        <v>20.5</v>
      </c>
      <c r="M11" s="8"/>
      <c r="N11" s="8"/>
      <c r="O11" s="9"/>
    </row>
    <row r="12" spans="1:23" x14ac:dyDescent="0.25">
      <c r="B12" s="9"/>
      <c r="C12" s="9"/>
      <c r="D12" s="9"/>
      <c r="E12" s="9"/>
      <c r="F12" s="9"/>
    </row>
    <row r="13" spans="1:23" x14ac:dyDescent="0.25">
      <c r="B13" s="9"/>
      <c r="C13" s="9"/>
      <c r="D13" s="9"/>
      <c r="E13" s="9"/>
      <c r="F13" s="9"/>
      <c r="P13" t="s">
        <v>91</v>
      </c>
    </row>
    <row r="14" spans="1:23" ht="15.75" x14ac:dyDescent="0.25">
      <c r="A14" s="34" t="s">
        <v>38</v>
      </c>
      <c r="B14" s="35" t="s">
        <v>40</v>
      </c>
      <c r="C14" s="35"/>
      <c r="D14" s="9"/>
      <c r="E14" s="9"/>
      <c r="F14" s="9"/>
      <c r="H14" s="9"/>
      <c r="I14" s="9"/>
      <c r="P14" s="43" t="s">
        <v>16</v>
      </c>
      <c r="Q14" s="43" t="s">
        <v>8</v>
      </c>
    </row>
    <row r="15" spans="1:23" ht="15.75" x14ac:dyDescent="0.25">
      <c r="A15" s="34" t="s">
        <v>25</v>
      </c>
      <c r="B15" s="126" t="s">
        <v>41</v>
      </c>
      <c r="C15" s="126"/>
      <c r="D15" s="126"/>
      <c r="E15" s="9"/>
      <c r="F15" s="9"/>
      <c r="H15" s="9"/>
      <c r="I15" s="9"/>
      <c r="P15" s="43" t="s">
        <v>38</v>
      </c>
      <c r="Q15" s="75">
        <v>22</v>
      </c>
    </row>
    <row r="16" spans="1:23" x14ac:dyDescent="0.25">
      <c r="B16" s="9"/>
      <c r="C16" s="9"/>
      <c r="D16" s="9"/>
      <c r="E16" s="9"/>
      <c r="F16" s="9"/>
      <c r="I16" s="9"/>
      <c r="J16" s="9"/>
      <c r="K16" s="9"/>
      <c r="L16" s="9"/>
      <c r="P16" s="43" t="s">
        <v>25</v>
      </c>
      <c r="Q16" s="75">
        <v>21.75</v>
      </c>
    </row>
    <row r="17" spans="1:17" ht="15.75" x14ac:dyDescent="0.25">
      <c r="A17" s="34" t="s">
        <v>34</v>
      </c>
      <c r="B17" s="9" t="s">
        <v>64</v>
      </c>
      <c r="C17" s="9"/>
      <c r="D17" s="9"/>
      <c r="E17" s="9"/>
      <c r="F17" s="9"/>
      <c r="I17" s="9"/>
      <c r="J17" s="9"/>
      <c r="K17" s="9"/>
      <c r="L17" s="9"/>
      <c r="M17" s="9"/>
      <c r="N17" s="9"/>
      <c r="O17" s="9"/>
    </row>
    <row r="18" spans="1:17" ht="15.75" x14ac:dyDescent="0.25">
      <c r="A18" s="34" t="s">
        <v>35</v>
      </c>
      <c r="B18" s="9" t="s">
        <v>65</v>
      </c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  <c r="P18" t="s">
        <v>92</v>
      </c>
    </row>
    <row r="19" spans="1:17" ht="15.75" x14ac:dyDescent="0.25">
      <c r="A19" s="34" t="s">
        <v>36</v>
      </c>
      <c r="B19" s="9" t="s">
        <v>39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  <c r="P19" s="43" t="s">
        <v>16</v>
      </c>
      <c r="Q19" s="75" t="s">
        <v>8</v>
      </c>
    </row>
    <row r="20" spans="1:17" ht="15.75" x14ac:dyDescent="0.25">
      <c r="A20" s="34" t="s">
        <v>37</v>
      </c>
      <c r="B20" s="9" t="s">
        <v>66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  <c r="P20" s="43" t="s">
        <v>34</v>
      </c>
      <c r="Q20" s="75">
        <v>21.5</v>
      </c>
    </row>
    <row r="21" spans="1:17" ht="15.75" x14ac:dyDescent="0.25">
      <c r="A21" s="34"/>
      <c r="B21" s="9"/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  <c r="P21" s="43" t="s">
        <v>35</v>
      </c>
      <c r="Q21" s="75">
        <v>23</v>
      </c>
    </row>
    <row r="22" spans="1:17" x14ac:dyDescent="0.25">
      <c r="B22" s="9"/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  <c r="P22" s="43" t="s">
        <v>36</v>
      </c>
      <c r="Q22" s="75">
        <v>22.5</v>
      </c>
    </row>
    <row r="23" spans="1:17" x14ac:dyDescent="0.25">
      <c r="B23" s="9"/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  <c r="P23" s="43" t="s">
        <v>37</v>
      </c>
      <c r="Q23" s="75">
        <v>20.5</v>
      </c>
    </row>
  </sheetData>
  <mergeCells count="10">
    <mergeCell ref="A1:A2"/>
    <mergeCell ref="B1:D1"/>
    <mergeCell ref="E1:E2"/>
    <mergeCell ref="F1:F2"/>
    <mergeCell ref="B15:D15"/>
    <mergeCell ref="H6:H7"/>
    <mergeCell ref="N6:N7"/>
    <mergeCell ref="P2:W2"/>
    <mergeCell ref="I6:L6"/>
    <mergeCell ref="M6:M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26"/>
  <sheetViews>
    <sheetView topLeftCell="A4" zoomScale="90" zoomScaleNormal="90" workbookViewId="0">
      <selection activeCell="Q19" sqref="Q19"/>
    </sheetView>
  </sheetViews>
  <sheetFormatPr defaultRowHeight="15" x14ac:dyDescent="0.25"/>
  <cols>
    <col min="1" max="1" width="14.7109375" customWidth="1"/>
    <col min="16" max="16" width="12.85546875" customWidth="1"/>
    <col min="26" max="26" width="6.140625" customWidth="1"/>
    <col min="27" max="27" width="6.28515625" customWidth="1"/>
    <col min="28" max="28" width="6.42578125" customWidth="1"/>
    <col min="29" max="29" width="7.28515625" customWidth="1"/>
    <col min="30" max="30" width="7" customWidth="1"/>
    <col min="31" max="31" width="7.5703125" customWidth="1"/>
  </cols>
  <sheetData>
    <row r="1" spans="1:23" ht="15.75" customHeight="1" thickBot="1" x14ac:dyDescent="0.3">
      <c r="A1" s="127" t="s">
        <v>0</v>
      </c>
      <c r="B1" s="129" t="s">
        <v>1</v>
      </c>
      <c r="C1" s="130"/>
      <c r="D1" s="131"/>
      <c r="E1" s="127" t="s">
        <v>2</v>
      </c>
      <c r="F1" s="127" t="s">
        <v>3</v>
      </c>
      <c r="H1" s="11" t="s">
        <v>23</v>
      </c>
      <c r="I1" s="9">
        <v>2</v>
      </c>
      <c r="J1" s="9"/>
      <c r="K1" s="9"/>
      <c r="L1" s="9"/>
      <c r="M1" s="9"/>
      <c r="N1" s="9"/>
      <c r="O1" s="9"/>
    </row>
    <row r="2" spans="1:23" ht="15.75" customHeight="1" thickBot="1" x14ac:dyDescent="0.3">
      <c r="A2" s="128"/>
      <c r="B2" s="4" t="s">
        <v>4</v>
      </c>
      <c r="C2" s="4" t="s">
        <v>5</v>
      </c>
      <c r="D2" s="4" t="s">
        <v>6</v>
      </c>
      <c r="E2" s="128"/>
      <c r="F2" s="128"/>
      <c r="H2" s="11" t="s">
        <v>42</v>
      </c>
      <c r="I2" s="9">
        <v>4</v>
      </c>
      <c r="J2" s="9"/>
      <c r="K2" s="9"/>
      <c r="L2" s="9"/>
      <c r="M2" s="9"/>
      <c r="N2" s="9"/>
      <c r="O2" s="9"/>
      <c r="P2" s="132" t="s">
        <v>70</v>
      </c>
      <c r="Q2" s="133"/>
      <c r="R2" s="133"/>
      <c r="S2" s="133"/>
      <c r="T2" s="133"/>
      <c r="U2" s="133"/>
      <c r="V2" s="133"/>
      <c r="W2" s="134"/>
    </row>
    <row r="3" spans="1:23" ht="16.5" thickBot="1" x14ac:dyDescent="0.3">
      <c r="A3" s="1" t="s">
        <v>44</v>
      </c>
      <c r="B3" s="53">
        <v>9</v>
      </c>
      <c r="C3" s="54">
        <v>8</v>
      </c>
      <c r="D3" s="14">
        <v>10</v>
      </c>
      <c r="E3" s="15">
        <f>SUM(B3:D3)</f>
        <v>27</v>
      </c>
      <c r="F3" s="16">
        <f>E3/3</f>
        <v>9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P3" s="3" t="s">
        <v>9</v>
      </c>
      <c r="Q3" s="4" t="s">
        <v>10</v>
      </c>
      <c r="R3" s="4" t="s">
        <v>11</v>
      </c>
      <c r="S3" s="4" t="s">
        <v>12</v>
      </c>
      <c r="T3" s="4" t="s">
        <v>26</v>
      </c>
      <c r="U3" s="5"/>
      <c r="V3" s="4" t="s">
        <v>13</v>
      </c>
      <c r="W3" s="4" t="s">
        <v>14</v>
      </c>
    </row>
    <row r="4" spans="1:23" ht="16.5" thickBot="1" x14ac:dyDescent="0.3">
      <c r="A4" s="47" t="s">
        <v>46</v>
      </c>
      <c r="B4" s="52">
        <v>10</v>
      </c>
      <c r="C4" s="48">
        <v>9</v>
      </c>
      <c r="D4" s="14">
        <v>9</v>
      </c>
      <c r="E4" s="15">
        <f>SUM(B4:D4)</f>
        <v>28</v>
      </c>
      <c r="F4" s="16">
        <f t="shared" ref="F4:F9" si="0">E4/3</f>
        <v>9.3333333333333339</v>
      </c>
      <c r="H4" s="11" t="s">
        <v>20</v>
      </c>
      <c r="I4" s="9">
        <f>E11^2/24</f>
        <v>1962.0416666666667</v>
      </c>
      <c r="J4" s="9"/>
      <c r="K4" s="9"/>
      <c r="L4" s="9"/>
      <c r="M4" s="9"/>
      <c r="N4" s="9"/>
      <c r="O4" s="9"/>
      <c r="P4" s="3" t="s">
        <v>15</v>
      </c>
      <c r="Q4" s="8">
        <f>I3-1</f>
        <v>2</v>
      </c>
      <c r="R4" s="12">
        <f>SUMSQ(B11:D11)/8-I4</f>
        <v>1.5833333333332575</v>
      </c>
      <c r="S4" s="12">
        <f t="shared" ref="S4:S9" si="1">R4/Q4</f>
        <v>0.79166666666662877</v>
      </c>
      <c r="T4" s="13">
        <f>S4/S$9</f>
        <v>1.5647058823528326</v>
      </c>
      <c r="U4" s="10" t="s">
        <v>21</v>
      </c>
      <c r="V4" s="6">
        <v>3.74</v>
      </c>
      <c r="W4" s="5">
        <v>6.51</v>
      </c>
    </row>
    <row r="5" spans="1:23" ht="16.5" thickBot="1" x14ac:dyDescent="0.3">
      <c r="A5" s="47" t="s">
        <v>48</v>
      </c>
      <c r="B5" s="36">
        <v>10</v>
      </c>
      <c r="C5" s="48">
        <v>10</v>
      </c>
      <c r="D5" s="14">
        <v>9</v>
      </c>
      <c r="E5" s="15">
        <f>SUM(B5:D5)</f>
        <v>29</v>
      </c>
      <c r="F5" s="16">
        <f t="shared" si="0"/>
        <v>9.6666666666666661</v>
      </c>
      <c r="H5" t="s">
        <v>69</v>
      </c>
      <c r="I5" s="9"/>
      <c r="J5" s="9"/>
      <c r="K5" s="9"/>
      <c r="L5" s="9"/>
      <c r="M5" s="9"/>
      <c r="N5" s="9"/>
      <c r="O5" s="9"/>
      <c r="P5" s="3" t="s">
        <v>16</v>
      </c>
      <c r="Q5" s="8">
        <f>I1*I2-1</f>
        <v>7</v>
      </c>
      <c r="R5" s="12">
        <f>SUMSQ(E3:E10)/3-I4</f>
        <v>6.2916666666665151</v>
      </c>
      <c r="S5" s="12">
        <f t="shared" si="1"/>
        <v>0.89880952380950219</v>
      </c>
      <c r="T5" s="13">
        <f>S5/S$9</f>
        <v>1.7764705882352132</v>
      </c>
      <c r="U5" s="10" t="s">
        <v>21</v>
      </c>
      <c r="V5" s="6">
        <v>2.76</v>
      </c>
      <c r="W5" s="32">
        <v>4.28</v>
      </c>
    </row>
    <row r="6" spans="1:23" ht="15.75" customHeight="1" thickBot="1" x14ac:dyDescent="0.3">
      <c r="A6" s="47" t="s">
        <v>50</v>
      </c>
      <c r="B6" s="36">
        <v>9</v>
      </c>
      <c r="C6" s="48">
        <v>9</v>
      </c>
      <c r="D6" s="14">
        <v>7</v>
      </c>
      <c r="E6" s="15">
        <f t="shared" ref="E6:E9" si="2">SUM(B6:D6)</f>
        <v>25</v>
      </c>
      <c r="F6" s="16">
        <f t="shared" si="0"/>
        <v>8.3333333333333339</v>
      </c>
      <c r="H6" s="124" t="s">
        <v>24</v>
      </c>
      <c r="I6" s="117" t="s">
        <v>32</v>
      </c>
      <c r="J6" s="118"/>
      <c r="K6" s="118"/>
      <c r="L6" s="119"/>
      <c r="M6" s="122" t="s">
        <v>2</v>
      </c>
      <c r="N6" s="120" t="s">
        <v>3</v>
      </c>
      <c r="O6" s="9"/>
      <c r="P6" s="3" t="s">
        <v>24</v>
      </c>
      <c r="Q6" s="18">
        <f>I1-1</f>
        <v>1</v>
      </c>
      <c r="R6" s="12">
        <f>SUMSQ(M8:M9)/12-I4</f>
        <v>4.1666666666515084E-2</v>
      </c>
      <c r="S6" s="12">
        <f t="shared" si="1"/>
        <v>4.1666666666515084E-2</v>
      </c>
      <c r="T6" s="13">
        <f t="shared" ref="T6:T8" si="3">S6/S$9</f>
        <v>8.2352941176169217E-2</v>
      </c>
      <c r="U6" s="10" t="s">
        <v>21</v>
      </c>
      <c r="V6" s="6">
        <v>4.5999999999999996</v>
      </c>
      <c r="W6" s="5">
        <v>8.86</v>
      </c>
    </row>
    <row r="7" spans="1:23" ht="16.5" thickBot="1" x14ac:dyDescent="0.3">
      <c r="A7" s="47" t="s">
        <v>45</v>
      </c>
      <c r="B7" s="50">
        <v>9</v>
      </c>
      <c r="C7" s="48">
        <v>8</v>
      </c>
      <c r="D7" s="14">
        <v>8</v>
      </c>
      <c r="E7" s="15">
        <f t="shared" si="2"/>
        <v>25</v>
      </c>
      <c r="F7" s="16">
        <f>E7/3</f>
        <v>8.3333333333333339</v>
      </c>
      <c r="H7" s="125"/>
      <c r="I7" s="55" t="s">
        <v>34</v>
      </c>
      <c r="J7" s="60" t="s">
        <v>35</v>
      </c>
      <c r="K7" s="61" t="s">
        <v>36</v>
      </c>
      <c r="L7" s="60" t="s">
        <v>37</v>
      </c>
      <c r="M7" s="123"/>
      <c r="N7" s="121"/>
      <c r="O7" s="9"/>
      <c r="P7" s="3" t="s">
        <v>32</v>
      </c>
      <c r="Q7" s="18">
        <f>I2-1</f>
        <v>3</v>
      </c>
      <c r="R7" s="12">
        <f>SUMSQ(I10:L10)/6-I4</f>
        <v>5.4583333333332575</v>
      </c>
      <c r="S7" s="12">
        <f t="shared" si="1"/>
        <v>1.8194444444444191</v>
      </c>
      <c r="T7" s="13">
        <f t="shared" si="3"/>
        <v>3.5960784313724217</v>
      </c>
      <c r="U7" s="10" t="s">
        <v>22</v>
      </c>
      <c r="V7" s="6">
        <v>3.34</v>
      </c>
      <c r="W7" s="5">
        <v>5.56</v>
      </c>
    </row>
    <row r="8" spans="1:23" ht="16.5" thickBot="1" x14ac:dyDescent="0.3">
      <c r="A8" s="47" t="s">
        <v>47</v>
      </c>
      <c r="B8" s="51">
        <v>9</v>
      </c>
      <c r="C8" s="48">
        <v>10</v>
      </c>
      <c r="D8" s="14">
        <v>9</v>
      </c>
      <c r="E8" s="15">
        <f t="shared" si="2"/>
        <v>28</v>
      </c>
      <c r="F8" s="16">
        <f t="shared" si="0"/>
        <v>9.3333333333333339</v>
      </c>
      <c r="H8" s="1" t="s">
        <v>38</v>
      </c>
      <c r="I8" s="46">
        <f>E3</f>
        <v>27</v>
      </c>
      <c r="J8" s="46">
        <v>28</v>
      </c>
      <c r="K8" s="46">
        <v>29</v>
      </c>
      <c r="L8" s="46">
        <v>25</v>
      </c>
      <c r="M8" s="59">
        <f>SUM(I8:L8)</f>
        <v>109</v>
      </c>
      <c r="N8" s="17">
        <f>M8/4</f>
        <v>27.25</v>
      </c>
      <c r="O8" s="9"/>
      <c r="P8" s="19" t="s">
        <v>43</v>
      </c>
      <c r="Q8" s="22">
        <f>Q6*Q7</f>
        <v>3</v>
      </c>
      <c r="R8" s="20">
        <f>R5-R6-R7</f>
        <v>0.79166666666674246</v>
      </c>
      <c r="S8" s="20">
        <f t="shared" si="1"/>
        <v>0.26388888888891415</v>
      </c>
      <c r="T8" s="23">
        <f t="shared" si="3"/>
        <v>0.52156862745101917</v>
      </c>
      <c r="U8" s="24" t="s">
        <v>21</v>
      </c>
      <c r="V8" s="25">
        <v>3.34</v>
      </c>
      <c r="W8" s="21">
        <v>5.56</v>
      </c>
    </row>
    <row r="9" spans="1:23" ht="16.5" thickBot="1" x14ac:dyDescent="0.3">
      <c r="A9" s="47" t="s">
        <v>49</v>
      </c>
      <c r="B9" s="36">
        <v>10</v>
      </c>
      <c r="C9" s="48">
        <v>10</v>
      </c>
      <c r="D9" s="14">
        <v>9</v>
      </c>
      <c r="E9" s="15">
        <f t="shared" si="2"/>
        <v>29</v>
      </c>
      <c r="F9" s="16">
        <f t="shared" si="0"/>
        <v>9.6666666666666661</v>
      </c>
      <c r="H9" s="1" t="s">
        <v>25</v>
      </c>
      <c r="I9" s="16">
        <v>25</v>
      </c>
      <c r="J9" s="16">
        <v>28</v>
      </c>
      <c r="K9" s="17">
        <v>29</v>
      </c>
      <c r="L9" s="17">
        <f>E10</f>
        <v>26</v>
      </c>
      <c r="M9" s="7">
        <f>SUM(I9:L9)</f>
        <v>108</v>
      </c>
      <c r="N9" s="17">
        <f>M9/4</f>
        <v>27</v>
      </c>
      <c r="O9" s="9"/>
      <c r="P9" s="26" t="s">
        <v>17</v>
      </c>
      <c r="Q9" s="27">
        <f>Q5*Q4</f>
        <v>14</v>
      </c>
      <c r="R9" s="28">
        <f>R10-R4-R5</f>
        <v>7.0833333333334849</v>
      </c>
      <c r="S9" s="28">
        <f t="shared" si="1"/>
        <v>0.50595238095239181</v>
      </c>
      <c r="T9" s="28"/>
      <c r="U9" s="29"/>
      <c r="V9" s="29"/>
      <c r="W9" s="29"/>
    </row>
    <row r="10" spans="1:23" ht="16.5" thickBot="1" x14ac:dyDescent="0.3">
      <c r="A10" s="47" t="s">
        <v>51</v>
      </c>
      <c r="B10" s="36">
        <v>9</v>
      </c>
      <c r="C10" s="48">
        <v>8</v>
      </c>
      <c r="D10" s="14">
        <v>9</v>
      </c>
      <c r="E10" s="15">
        <f>SUM(B10:D10)</f>
        <v>26</v>
      </c>
      <c r="F10" s="16">
        <f>AVERAGE(B10:D10)</f>
        <v>8.6666666666666661</v>
      </c>
      <c r="H10" s="1" t="s">
        <v>2</v>
      </c>
      <c r="I10" s="16">
        <f>SUM(I8:I9)</f>
        <v>52</v>
      </c>
      <c r="J10" s="16">
        <f>SUM(J8:J9)</f>
        <v>56</v>
      </c>
      <c r="K10" s="16">
        <f>SUM(K8:K9)</f>
        <v>58</v>
      </c>
      <c r="L10" s="16">
        <f>SUM(L8:L9)</f>
        <v>51</v>
      </c>
      <c r="M10" s="8">
        <f>SUM(I10:L10)</f>
        <v>217</v>
      </c>
      <c r="N10" s="8"/>
      <c r="O10" s="9"/>
      <c r="P10" s="33" t="s">
        <v>18</v>
      </c>
      <c r="Q10" s="31">
        <f>I1*I2*I3-1</f>
        <v>23</v>
      </c>
      <c r="R10" s="85">
        <f>SUMSQ(B3:D10)-I4</f>
        <v>14.958333333333258</v>
      </c>
      <c r="S10" s="30"/>
      <c r="T10" s="30"/>
      <c r="U10" s="30"/>
      <c r="V10" s="30"/>
      <c r="W10" s="30"/>
    </row>
    <row r="11" spans="1:23" ht="16.5" thickBot="1" x14ac:dyDescent="0.3">
      <c r="A11" s="1" t="s">
        <v>7</v>
      </c>
      <c r="B11" s="49">
        <f>SUM(B3:B10)</f>
        <v>75</v>
      </c>
      <c r="C11" s="14">
        <f>SUM(C3:C10)</f>
        <v>72</v>
      </c>
      <c r="D11" s="14">
        <f>SUM(D3:D10)</f>
        <v>70</v>
      </c>
      <c r="E11" s="14">
        <f>SUM(E3:E10)</f>
        <v>217</v>
      </c>
      <c r="F11" s="8"/>
      <c r="H11" s="2" t="s">
        <v>8</v>
      </c>
      <c r="I11" s="16">
        <f>AVERAGE(I8:I9)</f>
        <v>26</v>
      </c>
      <c r="J11" s="16">
        <f>AVERAGE(J8:J9)</f>
        <v>28</v>
      </c>
      <c r="K11" s="16">
        <f>AVERAGE(K8:K9)</f>
        <v>29</v>
      </c>
      <c r="L11" s="16">
        <f>AVERAGE(L8:L9)</f>
        <v>25.5</v>
      </c>
      <c r="M11" s="8"/>
      <c r="N11" s="8"/>
      <c r="O11" s="9"/>
    </row>
    <row r="12" spans="1:23" x14ac:dyDescent="0.25">
      <c r="B12" s="9"/>
      <c r="C12" s="9"/>
      <c r="D12" s="9"/>
      <c r="E12" s="9"/>
      <c r="F12" s="9"/>
      <c r="P12" t="s">
        <v>80</v>
      </c>
      <c r="Q12">
        <v>4.1109999999999998</v>
      </c>
    </row>
    <row r="13" spans="1:23" x14ac:dyDescent="0.25">
      <c r="B13" s="9"/>
      <c r="C13" s="9"/>
      <c r="D13" s="9"/>
      <c r="E13" s="9"/>
      <c r="F13" s="9"/>
      <c r="P13" t="s">
        <v>28</v>
      </c>
      <c r="Q13">
        <f>Q12*(T8/12)^0.5</f>
        <v>0.85706267893367605</v>
      </c>
    </row>
    <row r="14" spans="1:23" ht="15.75" x14ac:dyDescent="0.25">
      <c r="A14" s="34" t="s">
        <v>38</v>
      </c>
      <c r="B14" s="35" t="s">
        <v>40</v>
      </c>
      <c r="C14" s="35"/>
      <c r="D14" s="9"/>
      <c r="E14" s="9"/>
      <c r="F14" s="9"/>
      <c r="H14" s="9"/>
      <c r="I14" s="9"/>
    </row>
    <row r="15" spans="1:23" ht="15.75" x14ac:dyDescent="0.25">
      <c r="A15" s="34" t="s">
        <v>25</v>
      </c>
      <c r="B15" s="126" t="s">
        <v>41</v>
      </c>
      <c r="C15" s="126"/>
      <c r="D15" s="126"/>
      <c r="E15" s="9"/>
      <c r="F15" s="9"/>
      <c r="H15" s="9"/>
      <c r="I15" s="9"/>
    </row>
    <row r="16" spans="1:23" x14ac:dyDescent="0.25">
      <c r="B16" s="9"/>
      <c r="C16" s="9"/>
      <c r="D16" s="9"/>
      <c r="E16" s="9"/>
      <c r="F16" s="9"/>
      <c r="I16" s="9"/>
      <c r="J16" s="9"/>
      <c r="K16" s="9"/>
      <c r="L16" s="9"/>
      <c r="P16" t="s">
        <v>91</v>
      </c>
    </row>
    <row r="17" spans="1:19" ht="15.75" x14ac:dyDescent="0.25">
      <c r="A17" s="34" t="s">
        <v>34</v>
      </c>
      <c r="B17" s="9" t="s">
        <v>64</v>
      </c>
      <c r="C17" s="9"/>
      <c r="D17" s="9"/>
      <c r="E17" s="9"/>
      <c r="F17" s="9"/>
      <c r="I17" s="9"/>
      <c r="J17" s="9"/>
      <c r="K17" s="9"/>
      <c r="L17" s="9"/>
      <c r="M17" s="9"/>
      <c r="N17" s="9"/>
      <c r="O17" s="9"/>
      <c r="P17" s="43" t="s">
        <v>16</v>
      </c>
      <c r="Q17" s="43" t="s">
        <v>8</v>
      </c>
    </row>
    <row r="18" spans="1:19" ht="15.75" x14ac:dyDescent="0.25">
      <c r="A18" s="34" t="s">
        <v>35</v>
      </c>
      <c r="B18" s="9" t="s">
        <v>65</v>
      </c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  <c r="P18" s="43" t="s">
        <v>38</v>
      </c>
      <c r="Q18" s="75">
        <v>27.25</v>
      </c>
    </row>
    <row r="19" spans="1:19" ht="15.75" x14ac:dyDescent="0.25">
      <c r="A19" s="34" t="s">
        <v>36</v>
      </c>
      <c r="B19" s="9" t="s">
        <v>39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  <c r="P19" s="43" t="s">
        <v>25</v>
      </c>
      <c r="Q19" s="75">
        <v>27</v>
      </c>
    </row>
    <row r="20" spans="1:19" ht="15.75" x14ac:dyDescent="0.25">
      <c r="A20" s="34" t="s">
        <v>37</v>
      </c>
      <c r="B20" s="9" t="s">
        <v>66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</row>
    <row r="21" spans="1:19" ht="15.75" x14ac:dyDescent="0.25">
      <c r="A21" s="34"/>
      <c r="B21" s="9"/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  <c r="P21" t="s">
        <v>92</v>
      </c>
    </row>
    <row r="22" spans="1:19" x14ac:dyDescent="0.25">
      <c r="B22" s="9"/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  <c r="P22" s="43" t="s">
        <v>16</v>
      </c>
      <c r="Q22" s="75" t="s">
        <v>8</v>
      </c>
      <c r="R22" t="s">
        <v>83</v>
      </c>
      <c r="S22" t="s">
        <v>84</v>
      </c>
    </row>
    <row r="23" spans="1:19" x14ac:dyDescent="0.25">
      <c r="B23" s="9"/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  <c r="P23" s="43" t="s">
        <v>37</v>
      </c>
      <c r="Q23" s="75">
        <v>25.5</v>
      </c>
      <c r="R23" t="s">
        <v>85</v>
      </c>
      <c r="S23" s="44">
        <f>Q23+Q13</f>
        <v>26.357062678933676</v>
      </c>
    </row>
    <row r="24" spans="1:19" x14ac:dyDescent="0.25">
      <c r="P24" s="43" t="s">
        <v>34</v>
      </c>
      <c r="Q24" s="75">
        <v>26</v>
      </c>
      <c r="R24" t="s">
        <v>85</v>
      </c>
      <c r="S24" s="44">
        <f>Q24+Q13</f>
        <v>26.857062678933676</v>
      </c>
    </row>
    <row r="25" spans="1:19" x14ac:dyDescent="0.25">
      <c r="P25" s="43" t="s">
        <v>35</v>
      </c>
      <c r="Q25" s="75">
        <v>28</v>
      </c>
      <c r="R25" t="s">
        <v>86</v>
      </c>
      <c r="S25" s="44">
        <f>Q25+Q13</f>
        <v>28.857062678933676</v>
      </c>
    </row>
    <row r="26" spans="1:19" x14ac:dyDescent="0.25">
      <c r="P26" s="43" t="s">
        <v>36</v>
      </c>
      <c r="Q26" s="75">
        <v>29</v>
      </c>
      <c r="R26" t="s">
        <v>94</v>
      </c>
      <c r="S26" s="44">
        <f>Q26+Q13</f>
        <v>29.857062678933676</v>
      </c>
    </row>
  </sheetData>
  <mergeCells count="10">
    <mergeCell ref="A1:A2"/>
    <mergeCell ref="B1:D1"/>
    <mergeCell ref="E1:E2"/>
    <mergeCell ref="F1:F2"/>
    <mergeCell ref="B15:D15"/>
    <mergeCell ref="H6:H7"/>
    <mergeCell ref="N6:N7"/>
    <mergeCell ref="P2:W2"/>
    <mergeCell ref="I6:L6"/>
    <mergeCell ref="M6:M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Tinggi 21 HSS</vt:lpstr>
      <vt:lpstr>Tinggi 28 HSS</vt:lpstr>
      <vt:lpstr>Tinggi 35 HSS</vt:lpstr>
      <vt:lpstr>Tinggi 42 HST</vt:lpstr>
      <vt:lpstr>Tinggi 49 HST</vt:lpstr>
      <vt:lpstr>Daun 21 HSS</vt:lpstr>
      <vt:lpstr>Daun 28 HST</vt:lpstr>
      <vt:lpstr>Daun 35 HST</vt:lpstr>
      <vt:lpstr>Daun 42 HST</vt:lpstr>
      <vt:lpstr>Daun 49 HST</vt:lpstr>
      <vt:lpstr>Panjang Tajuk 21 HSS</vt:lpstr>
      <vt:lpstr>Panjang Tajuk 28 HSS</vt:lpstr>
      <vt:lpstr>Panjang Tajuk 35 HSS</vt:lpstr>
      <vt:lpstr>Panjang Tajuk 42 HSS</vt:lpstr>
      <vt:lpstr>Panjang Tajuk 49 </vt:lpstr>
      <vt:lpstr>Berat Basah</vt:lpstr>
      <vt:lpstr>Berat Kering</vt:lpstr>
      <vt:lpstr>Volume Akar</vt:lpstr>
      <vt:lpstr>Berat Ekonomis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imang</dc:creator>
  <cp:lastModifiedBy>ramadhanmollah@gmail.com</cp:lastModifiedBy>
  <cp:lastPrinted>2024-05-20T10:48:01Z</cp:lastPrinted>
  <dcterms:created xsi:type="dcterms:W3CDTF">2023-11-06T13:30:59Z</dcterms:created>
  <dcterms:modified xsi:type="dcterms:W3CDTF">2025-05-20T08:11:16Z</dcterms:modified>
</cp:coreProperties>
</file>